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8475" windowHeight="5640" activeTab="3"/>
  </bookViews>
  <sheets>
    <sheet name="GOR-2019" sheetId="4" r:id="rId1"/>
    <sheet name="Твърди горива" sheetId="5" r:id="rId2"/>
    <sheet name="Течни горива" sheetId="6" r:id="rId3"/>
    <sheet name="Приподен газ" sheetId="7" r:id="rId4"/>
  </sheets>
  <calcPr calcId="125725"/>
</workbook>
</file>

<file path=xl/calcChain.xml><?xml version="1.0" encoding="utf-8"?>
<calcChain xmlns="http://schemas.openxmlformats.org/spreadsheetml/2006/main">
  <c r="D22" i="7"/>
  <c r="D24" s="1"/>
  <c r="O19"/>
  <c r="N19"/>
  <c r="M19"/>
  <c r="L19"/>
  <c r="K19"/>
  <c r="J19"/>
  <c r="I19"/>
  <c r="H19"/>
  <c r="G19"/>
  <c r="E19"/>
  <c r="D19"/>
  <c r="P15"/>
  <c r="P16" s="1"/>
  <c r="O11"/>
  <c r="N11"/>
  <c r="M11"/>
  <c r="L11"/>
  <c r="K11"/>
  <c r="J11"/>
  <c r="I11"/>
  <c r="H11"/>
  <c r="G11"/>
  <c r="F11"/>
  <c r="E11"/>
  <c r="D11"/>
  <c r="P7"/>
  <c r="P9" s="1"/>
  <c r="H28" i="4"/>
  <c r="G28"/>
  <c r="H18"/>
  <c r="H21"/>
  <c r="H22"/>
  <c r="H23"/>
  <c r="H24"/>
  <c r="H20"/>
  <c r="G21"/>
  <c r="G22"/>
  <c r="G23"/>
  <c r="G24"/>
  <c r="G20"/>
  <c r="H10"/>
  <c r="H11"/>
  <c r="H12"/>
  <c r="H13"/>
  <c r="H9"/>
  <c r="G10"/>
  <c r="G11"/>
  <c r="G12"/>
  <c r="G13"/>
  <c r="G9"/>
  <c r="E28"/>
  <c r="F24"/>
  <c r="F23"/>
  <c r="F22"/>
  <c r="F21"/>
  <c r="E20"/>
  <c r="F20"/>
  <c r="C20"/>
  <c r="D20"/>
  <c r="D9"/>
  <c r="E9"/>
  <c r="C9"/>
  <c r="F9"/>
  <c r="F10"/>
  <c r="F11"/>
  <c r="F12"/>
  <c r="F13"/>
  <c r="E9" i="6"/>
  <c r="E10"/>
  <c r="E11"/>
  <c r="E12"/>
  <c r="E13"/>
  <c r="E14"/>
  <c r="E15"/>
  <c r="E16"/>
  <c r="E17"/>
  <c r="E18"/>
  <c r="E19"/>
  <c r="E20"/>
  <c r="E21"/>
  <c r="E22"/>
  <c r="E23"/>
  <c r="C9"/>
  <c r="C10"/>
  <c r="D9"/>
  <c r="A9"/>
  <c r="A10"/>
  <c r="A11"/>
  <c r="A12"/>
  <c r="A13"/>
  <c r="A14"/>
  <c r="A15"/>
  <c r="A16"/>
  <c r="A17"/>
  <c r="A18"/>
  <c r="A19"/>
  <c r="A20"/>
  <c r="A21"/>
  <c r="A22"/>
  <c r="A23"/>
  <c r="D9" i="5"/>
  <c r="E9"/>
  <c r="E10"/>
  <c r="E11"/>
  <c r="E12"/>
  <c r="E13"/>
  <c r="E14"/>
  <c r="E15"/>
  <c r="E16"/>
  <c r="E17"/>
  <c r="E18"/>
  <c r="E19"/>
  <c r="E20"/>
  <c r="E21"/>
  <c r="E22"/>
  <c r="E23"/>
  <c r="C10"/>
  <c r="C11"/>
  <c r="C9"/>
  <c r="A9"/>
  <c r="A10"/>
  <c r="A11"/>
  <c r="A12"/>
  <c r="A13"/>
  <c r="A14"/>
  <c r="A15"/>
  <c r="A16"/>
  <c r="A17"/>
  <c r="A18"/>
  <c r="A19"/>
  <c r="A20"/>
  <c r="A21"/>
  <c r="A22"/>
  <c r="A23"/>
  <c r="C12"/>
  <c r="D10"/>
  <c r="D11"/>
  <c r="D12"/>
  <c r="C13"/>
  <c r="D13"/>
  <c r="C14"/>
  <c r="C15"/>
  <c r="D14"/>
  <c r="D15"/>
  <c r="C16"/>
  <c r="D16"/>
  <c r="C17"/>
  <c r="C18"/>
  <c r="D17"/>
  <c r="C19"/>
  <c r="D18"/>
  <c r="D19"/>
  <c r="C20"/>
  <c r="D20"/>
  <c r="C21"/>
  <c r="D21"/>
  <c r="C22"/>
  <c r="C23"/>
  <c r="D22"/>
  <c r="D23"/>
  <c r="D10" i="6"/>
  <c r="C11"/>
  <c r="C12"/>
  <c r="D11"/>
  <c r="D12"/>
  <c r="C13"/>
  <c r="C14"/>
  <c r="D13"/>
  <c r="D14"/>
  <c r="C15"/>
  <c r="C16"/>
  <c r="D15"/>
  <c r="D16"/>
  <c r="C17"/>
  <c r="C18"/>
  <c r="D17"/>
  <c r="D18"/>
  <c r="C19"/>
  <c r="D19"/>
  <c r="C20"/>
  <c r="D20"/>
  <c r="C21"/>
  <c r="C22"/>
  <c r="D21"/>
  <c r="D22"/>
  <c r="C23"/>
  <c r="D23"/>
  <c r="P19" i="7" l="1"/>
  <c r="P18" s="1"/>
  <c r="P17"/>
  <c r="D23"/>
  <c r="D26"/>
  <c r="D25" s="1"/>
  <c r="P11"/>
  <c r="P10" s="1"/>
  <c r="P8"/>
</calcChain>
</file>

<file path=xl/sharedStrings.xml><?xml version="1.0" encoding="utf-8"?>
<sst xmlns="http://schemas.openxmlformats.org/spreadsheetml/2006/main" count="215" uniqueCount="90">
  <si>
    <t>количество</t>
  </si>
  <si>
    <t>калоричност</t>
  </si>
  <si>
    <t>цена на</t>
  </si>
  <si>
    <t>/без ДДС/</t>
  </si>
  <si>
    <t>обща сума</t>
  </si>
  <si>
    <t>лв.</t>
  </si>
  <si>
    <t>Изпълнителен директор:</t>
  </si>
  <si>
    <t>подпис и печат</t>
  </si>
  <si>
    <t>Приложение №2</t>
  </si>
  <si>
    <t xml:space="preserve">Дружество: </t>
  </si>
  <si>
    <t>Твърдо говиво</t>
  </si>
  <si>
    <t>Налично на склад</t>
  </si>
  <si>
    <t>ПРИХОД за Месец</t>
  </si>
  <si>
    <t>РАЗХОД за Месец</t>
  </si>
  <si>
    <t>Количество</t>
  </si>
  <si>
    <t xml:space="preserve">Калоричност </t>
  </si>
  <si>
    <t>Стойност</t>
  </si>
  <si>
    <t>месец</t>
  </si>
  <si>
    <t>Дата</t>
  </si>
  <si>
    <t>t</t>
  </si>
  <si>
    <t>kcal/kg</t>
  </si>
  <si>
    <t>BGN</t>
  </si>
  <si>
    <t xml:space="preserve">Главен счетоводител: </t>
  </si>
  <si>
    <t xml:space="preserve">Ръководител: </t>
  </si>
  <si>
    <t>Течно гориво</t>
  </si>
  <si>
    <t xml:space="preserve">Дружество :   </t>
  </si>
  <si>
    <t>/……………………/</t>
  </si>
  <si>
    <t>Вид</t>
  </si>
  <si>
    <t>общо</t>
  </si>
  <si>
    <t>лв./t</t>
  </si>
  <si>
    <t>натур.гориво</t>
  </si>
  <si>
    <t>условно гориво</t>
  </si>
  <si>
    <t>при 7 000 kcal/kg</t>
  </si>
  <si>
    <t>цена на натур.</t>
  </si>
  <si>
    <t>гориво при</t>
  </si>
  <si>
    <t>склад</t>
  </si>
  <si>
    <t>ПАРАМЕТРИ</t>
  </si>
  <si>
    <r>
      <t>лв./t</t>
    </r>
    <r>
      <rPr>
        <vertAlign val="subscript"/>
        <sz val="10"/>
        <rFont val="Times New Roman"/>
        <family val="1"/>
        <charset val="204"/>
      </rPr>
      <t>cf</t>
    </r>
  </si>
  <si>
    <t>по договор</t>
  </si>
  <si>
    <t>ОБЩО от всички видове</t>
  </si>
  <si>
    <t>Гориво за ценовия период (количество, калоричност, сресдно претеглена цена )</t>
  </si>
  <si>
    <t>Средна цена на природен газ за отчетен период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</si>
  <si>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</si>
  <si>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</si>
  <si>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</si>
  <si>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</si>
  <si>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</si>
  <si>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</si>
  <si>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</si>
  <si>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</si>
  <si>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</si>
  <si>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</si>
  <si>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</si>
  <si>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</si>
  <si>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Общо:</t>
  </si>
  <si>
    <t>Долна калоричност</t>
  </si>
  <si>
    <r>
      <t>kcal/ nm</t>
    </r>
    <r>
      <rPr>
        <vertAlign val="superscript"/>
        <sz val="9"/>
        <rFont val="Times New Roman"/>
        <family val="1"/>
      </rPr>
      <t>3</t>
    </r>
  </si>
  <si>
    <t>Горна калоричност</t>
  </si>
  <si>
    <t>Цена на пр. газ /без ДДС/</t>
  </si>
  <si>
    <t>Обща сума /без ДДС/</t>
  </si>
  <si>
    <t>период</t>
  </si>
  <si>
    <r>
      <t>k nm</t>
    </r>
    <r>
      <rPr>
        <vertAlign val="superscript"/>
        <sz val="9"/>
        <rFont val="Times New Roman"/>
        <family val="1"/>
      </rPr>
      <t>3</t>
    </r>
  </si>
  <si>
    <r>
      <t>BGN/k nm</t>
    </r>
    <r>
      <rPr>
        <vertAlign val="superscript"/>
        <sz val="9"/>
        <rFont val="Times New Roman"/>
        <family val="1"/>
      </rPr>
      <t>3</t>
    </r>
  </si>
  <si>
    <t>kBGN</t>
  </si>
  <si>
    <t>2. Оставащи количества по Договор №     /  .  . 20   г.</t>
  </si>
  <si>
    <t>3. Оставащи количества по Договор №     /   .  .20   г.</t>
  </si>
  <si>
    <t>4. Оставащи количества по Договор №     /   .  .20   г.</t>
  </si>
  <si>
    <t>5. Оставащи количества по Договор №     /   .  .20   г.</t>
  </si>
  <si>
    <t>31.12.2017 г.</t>
  </si>
  <si>
    <t>31.01.2018 г.</t>
  </si>
  <si>
    <t>28.02.2018 г.</t>
  </si>
  <si>
    <t>31.03.2018 г.</t>
  </si>
  <si>
    <t xml:space="preserve">                                 СРЕДНА ЦЕНА НА ВЪГЛИЩАТА ЗА 2019 Г. ПО СКЛАДОВА НАЛИЧНОСТ КЪМ 01.03.2019 Г. И  ПО  СКЛЮЧЕНИ ДОГОВОРИ </t>
  </si>
  <si>
    <t>1. Складова наличност към 01.03.2019 г.</t>
  </si>
  <si>
    <t>30.04.2018 г.</t>
  </si>
  <si>
    <t>31.05.2018 г.</t>
  </si>
  <si>
    <t>30.06.2018 г.</t>
  </si>
  <si>
    <t>31.07.2018 г.</t>
  </si>
  <si>
    <t>31.08.2018 г.</t>
  </si>
  <si>
    <t>30.09.2018 г.</t>
  </si>
  <si>
    <t>31.10.2018 г.</t>
  </si>
  <si>
    <t>30.11.2018 г.</t>
  </si>
  <si>
    <t>31.12.2018 г.</t>
  </si>
  <si>
    <t>31.01.2019 г.</t>
  </si>
  <si>
    <t>28.02.2019 г.</t>
  </si>
  <si>
    <t>31.03.2019 г.</t>
  </si>
  <si>
    <t>01.07.2018-30.06.2019</t>
  </si>
  <si>
    <t>Дружество :   Инертстрой-Калето АД</t>
  </si>
  <si>
    <t>/М.Тодорова/</t>
  </si>
  <si>
    <t>/Т.Йорданов/</t>
  </si>
</sst>
</file>

<file path=xl/styles.xml><?xml version="1.0" encoding="utf-8"?>
<styleSheet xmlns="http://schemas.openxmlformats.org/spreadsheetml/2006/main">
  <numFmts count="1">
    <numFmt numFmtId="164" formatCode="#,##0&quot; kcal/kg&quot;"/>
  </numFmts>
  <fonts count="14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/>
      <protection hidden="1"/>
    </xf>
    <xf numFmtId="3" fontId="0" fillId="0" borderId="1" xfId="0" applyNumberFormat="1" applyBorder="1" applyAlignment="1" applyProtection="1">
      <alignment horizontal="right" vertical="center"/>
      <protection hidden="1"/>
    </xf>
    <xf numFmtId="3" fontId="0" fillId="0" borderId="1" xfId="0" applyNumberFormat="1" applyBorder="1" applyAlignment="1" applyProtection="1">
      <alignment horizontal="center" vertical="center"/>
      <protection hidden="1"/>
    </xf>
    <xf numFmtId="4" fontId="0" fillId="0" borderId="1" xfId="0" applyNumberFormat="1" applyBorder="1" applyAlignment="1" applyProtection="1">
      <alignment horizontal="right" vertical="center"/>
      <protection hidden="1"/>
    </xf>
    <xf numFmtId="3" fontId="0" fillId="0" borderId="0" xfId="0" applyNumberFormat="1" applyProtection="1">
      <protection hidden="1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right"/>
    </xf>
    <xf numFmtId="3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distributed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Border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distributed"/>
    </xf>
    <xf numFmtId="2" fontId="4" fillId="0" borderId="0" xfId="0" applyNumberFormat="1" applyFont="1" applyFill="1" applyBorder="1"/>
    <xf numFmtId="2" fontId="4" fillId="0" borderId="0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distributed"/>
    </xf>
    <xf numFmtId="0" fontId="4" fillId="0" borderId="1" xfId="0" applyFont="1" applyBorder="1"/>
    <xf numFmtId="2" fontId="4" fillId="0" borderId="1" xfId="0" applyNumberFormat="1" applyFont="1" applyBorder="1"/>
    <xf numFmtId="0" fontId="4" fillId="0" borderId="0" xfId="0" applyFont="1" applyBorder="1" applyAlignment="1">
      <alignment horizontal="left" vertical="distributed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5" xfId="0" applyNumberFormat="1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4" fillId="0" borderId="0" xfId="1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center"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8" fillId="0" borderId="9" xfId="1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3" fillId="0" borderId="1" xfId="0" applyFont="1" applyBorder="1"/>
    <xf numFmtId="0" fontId="0" fillId="0" borderId="1" xfId="0" applyBorder="1"/>
    <xf numFmtId="3" fontId="0" fillId="3" borderId="1" xfId="0" applyNumberFormat="1" applyFill="1" applyBorder="1"/>
    <xf numFmtId="3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2" fontId="12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distributed"/>
    </xf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0" fillId="2" borderId="0" xfId="0" applyFill="1" applyAlignment="1" applyProtection="1">
      <alignment horizontal="left"/>
      <protection locked="0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4" fillId="0" borderId="0" xfId="0" applyFont="1" applyAlignment="1"/>
    <xf numFmtId="0" fontId="0" fillId="0" borderId="0" xfId="0" applyAlignment="1"/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</cellXfs>
  <cellStyles count="2">
    <cellStyle name="Normal 2" xfId="1"/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7"/>
  <sheetViews>
    <sheetView workbookViewId="0">
      <selection activeCell="A9" sqref="A9:A13"/>
    </sheetView>
  </sheetViews>
  <sheetFormatPr defaultColWidth="0" defaultRowHeight="12.75" zeroHeight="1"/>
  <cols>
    <col min="1" max="1" width="49.5703125" style="18" customWidth="1"/>
    <col min="2" max="2" width="6.85546875" style="18" customWidth="1"/>
    <col min="3" max="3" width="11.85546875" style="18" customWidth="1"/>
    <col min="4" max="6" width="12.42578125" style="18" customWidth="1"/>
    <col min="7" max="7" width="17.42578125" style="18" bestFit="1" customWidth="1"/>
    <col min="8" max="8" width="15.42578125" style="18" customWidth="1"/>
    <col min="9" max="9" width="9.140625" style="18" customWidth="1"/>
    <col min="10" max="16384" width="0" style="18" hidden="1"/>
  </cols>
  <sheetData>
    <row r="1" spans="1:8">
      <c r="A1" s="16" t="s">
        <v>25</v>
      </c>
      <c r="B1" s="16"/>
      <c r="C1" s="17"/>
      <c r="H1" s="18" t="s">
        <v>8</v>
      </c>
    </row>
    <row r="2" spans="1:8"/>
    <row r="3" spans="1:8">
      <c r="A3" s="84" t="s">
        <v>72</v>
      </c>
      <c r="B3" s="84"/>
      <c r="C3" s="84"/>
      <c r="D3" s="84"/>
      <c r="E3" s="84"/>
      <c r="F3" s="84"/>
      <c r="G3" s="84"/>
      <c r="H3" s="84"/>
    </row>
    <row r="4" spans="1:8"/>
    <row r="5" spans="1:8">
      <c r="A5" s="82" t="s">
        <v>36</v>
      </c>
      <c r="B5" s="82" t="s">
        <v>27</v>
      </c>
      <c r="C5" s="82" t="s">
        <v>0</v>
      </c>
      <c r="D5" s="82" t="s">
        <v>1</v>
      </c>
      <c r="E5" s="36" t="s">
        <v>4</v>
      </c>
      <c r="F5" s="19" t="s">
        <v>2</v>
      </c>
      <c r="G5" s="19" t="s">
        <v>2</v>
      </c>
      <c r="H5" s="19" t="s">
        <v>33</v>
      </c>
    </row>
    <row r="6" spans="1:8">
      <c r="A6" s="82"/>
      <c r="B6" s="82"/>
      <c r="C6" s="82"/>
      <c r="D6" s="82"/>
      <c r="E6" s="37" t="s">
        <v>35</v>
      </c>
      <c r="F6" s="20" t="s">
        <v>30</v>
      </c>
      <c r="G6" s="20" t="s">
        <v>31</v>
      </c>
      <c r="H6" s="20" t="s">
        <v>34</v>
      </c>
    </row>
    <row r="7" spans="1:8">
      <c r="A7" s="82"/>
      <c r="B7" s="82"/>
      <c r="C7" s="82"/>
      <c r="D7" s="82"/>
      <c r="E7" s="38" t="s">
        <v>3</v>
      </c>
      <c r="F7" s="21" t="s">
        <v>3</v>
      </c>
      <c r="G7" s="21" t="s">
        <v>32</v>
      </c>
      <c r="H7" s="22">
        <v>6000</v>
      </c>
    </row>
    <row r="8" spans="1:8" ht="14.25">
      <c r="A8" s="40"/>
      <c r="B8" s="39"/>
      <c r="C8" s="40" t="s">
        <v>19</v>
      </c>
      <c r="D8" s="40" t="s">
        <v>20</v>
      </c>
      <c r="E8" s="40" t="s">
        <v>5</v>
      </c>
      <c r="F8" s="40" t="s">
        <v>29</v>
      </c>
      <c r="G8" s="40" t="s">
        <v>37</v>
      </c>
      <c r="H8" s="40" t="s">
        <v>29</v>
      </c>
    </row>
    <row r="9" spans="1:8">
      <c r="A9" s="85" t="s">
        <v>73</v>
      </c>
      <c r="B9" s="41" t="s">
        <v>28</v>
      </c>
      <c r="C9" s="51">
        <f>SUM(C10:C13)</f>
        <v>0</v>
      </c>
      <c r="D9" s="45">
        <f>IF(C9=0,0,SUMPRODUCT(C10:C13,D10:D13)/C9)</f>
        <v>0</v>
      </c>
      <c r="E9" s="50">
        <f>SUM(E10:E13)</f>
        <v>0</v>
      </c>
      <c r="F9" s="43">
        <f>IF(C9=0,0,E9/C9)</f>
        <v>0</v>
      </c>
      <c r="G9" s="48">
        <f>IF($D9=0,0,$F9/$D9*7000)</f>
        <v>0</v>
      </c>
      <c r="H9" s="48">
        <f>IF($D9=0,0,$F9/$D9*$H$7)</f>
        <v>0</v>
      </c>
    </row>
    <row r="10" spans="1:8">
      <c r="A10" s="86"/>
      <c r="B10" s="41">
        <v>1</v>
      </c>
      <c r="C10" s="52"/>
      <c r="D10" s="25"/>
      <c r="E10" s="49"/>
      <c r="F10" s="43">
        <f>IF(C10=0,0,E10/C10)</f>
        <v>0</v>
      </c>
      <c r="G10" s="48">
        <f>IF($D10=0,0,$F10/$D10*7000)</f>
        <v>0</v>
      </c>
      <c r="H10" s="48">
        <f>IF($D10=0,0,$F10/$D10*$H$7)</f>
        <v>0</v>
      </c>
    </row>
    <row r="11" spans="1:8">
      <c r="A11" s="86"/>
      <c r="B11" s="41">
        <v>2</v>
      </c>
      <c r="C11" s="52"/>
      <c r="D11" s="25"/>
      <c r="E11" s="49"/>
      <c r="F11" s="43">
        <f>IF(C11=0,0,E11/C11)</f>
        <v>0</v>
      </c>
      <c r="G11" s="48">
        <f>IF($D11=0,0,$F11/$D11*7000)</f>
        <v>0</v>
      </c>
      <c r="H11" s="48">
        <f>IF($D11=0,0,$F11/$D11*$H$7)</f>
        <v>0</v>
      </c>
    </row>
    <row r="12" spans="1:8">
      <c r="A12" s="86"/>
      <c r="B12" s="41">
        <v>3</v>
      </c>
      <c r="C12" s="52"/>
      <c r="D12" s="25"/>
      <c r="E12" s="49"/>
      <c r="F12" s="43">
        <f>IF(C12=0,0,E12/C12)</f>
        <v>0</v>
      </c>
      <c r="G12" s="48">
        <f>IF($D12=0,0,$F12/$D12*7000)</f>
        <v>0</v>
      </c>
      <c r="H12" s="48">
        <f>IF($D12=0,0,$F12/$D12*$H$7)</f>
        <v>0</v>
      </c>
    </row>
    <row r="13" spans="1:8">
      <c r="A13" s="87"/>
      <c r="B13" s="41">
        <v>4</v>
      </c>
      <c r="C13" s="52"/>
      <c r="D13" s="25"/>
      <c r="E13" s="49"/>
      <c r="F13" s="43">
        <f>IF(C13=0,0,E13/C13)</f>
        <v>0</v>
      </c>
      <c r="G13" s="48">
        <f>IF($D13=0,0,$F13/$D13*7000)</f>
        <v>0</v>
      </c>
      <c r="H13" s="48">
        <f>IF($D13=0,0,$F13/$D13*$H$7)</f>
        <v>0</v>
      </c>
    </row>
    <row r="14" spans="1:8">
      <c r="A14" s="44"/>
      <c r="B14" s="24"/>
      <c r="C14" s="29"/>
      <c r="D14" s="29"/>
      <c r="E14" s="27"/>
      <c r="F14" s="35"/>
      <c r="G14" s="35"/>
      <c r="H14" s="35"/>
    </row>
    <row r="15" spans="1:8">
      <c r="A15" s="44"/>
      <c r="B15" s="24"/>
      <c r="C15" s="29"/>
      <c r="D15" s="29"/>
      <c r="E15" s="27"/>
      <c r="F15" s="35"/>
      <c r="G15" s="35"/>
      <c r="H15" s="35"/>
    </row>
    <row r="16" spans="1:8">
      <c r="A16" s="82" t="s">
        <v>36</v>
      </c>
      <c r="B16" s="82" t="s">
        <v>27</v>
      </c>
      <c r="C16" s="82" t="s">
        <v>0</v>
      </c>
      <c r="D16" s="82" t="s">
        <v>1</v>
      </c>
      <c r="E16" s="36" t="s">
        <v>4</v>
      </c>
      <c r="F16" s="19" t="s">
        <v>2</v>
      </c>
      <c r="G16" s="19" t="s">
        <v>2</v>
      </c>
      <c r="H16" s="19" t="s">
        <v>33</v>
      </c>
    </row>
    <row r="17" spans="1:8">
      <c r="A17" s="82"/>
      <c r="B17" s="82"/>
      <c r="C17" s="82"/>
      <c r="D17" s="82"/>
      <c r="E17" s="37" t="s">
        <v>38</v>
      </c>
      <c r="F17" s="20" t="s">
        <v>30</v>
      </c>
      <c r="G17" s="20" t="s">
        <v>31</v>
      </c>
      <c r="H17" s="20" t="s">
        <v>34</v>
      </c>
    </row>
    <row r="18" spans="1:8">
      <c r="A18" s="82"/>
      <c r="B18" s="82"/>
      <c r="C18" s="82"/>
      <c r="D18" s="82"/>
      <c r="E18" s="38" t="s">
        <v>3</v>
      </c>
      <c r="F18" s="21" t="s">
        <v>3</v>
      </c>
      <c r="G18" s="21" t="s">
        <v>32</v>
      </c>
      <c r="H18" s="53">
        <f>H7</f>
        <v>6000</v>
      </c>
    </row>
    <row r="19" spans="1:8" ht="14.25">
      <c r="A19" s="40"/>
      <c r="B19" s="39"/>
      <c r="C19" s="40" t="s">
        <v>19</v>
      </c>
      <c r="D19" s="40" t="s">
        <v>20</v>
      </c>
      <c r="E19" s="40" t="s">
        <v>5</v>
      </c>
      <c r="F19" s="40" t="s">
        <v>29</v>
      </c>
      <c r="G19" s="40" t="s">
        <v>37</v>
      </c>
      <c r="H19" s="40" t="s">
        <v>29</v>
      </c>
    </row>
    <row r="20" spans="1:8">
      <c r="A20" s="40" t="s">
        <v>39</v>
      </c>
      <c r="B20" s="41" t="s">
        <v>28</v>
      </c>
      <c r="C20" s="51">
        <f>SUM(C21:C24)</f>
        <v>0</v>
      </c>
      <c r="D20" s="45">
        <f>IF(C20=0,0,SUMPRODUCT(C21:C24,D21:D24)/C20)</f>
        <v>0</v>
      </c>
      <c r="E20" s="50">
        <f>SUM(E21:E24)</f>
        <v>0</v>
      </c>
      <c r="F20" s="43">
        <f>IF(C20=0,0,E20/C20)</f>
        <v>0</v>
      </c>
      <c r="G20" s="48">
        <f>IF($D20=0,0,$F20/$D20*7000)</f>
        <v>0</v>
      </c>
      <c r="H20" s="48">
        <f>IF($D20=0,0,$F20/$D20*$H$18)</f>
        <v>0</v>
      </c>
    </row>
    <row r="21" spans="1:8">
      <c r="A21" s="42" t="s">
        <v>64</v>
      </c>
      <c r="B21" s="41">
        <v>1</v>
      </c>
      <c r="C21" s="52"/>
      <c r="D21" s="25"/>
      <c r="E21" s="49"/>
      <c r="F21" s="43">
        <f>IF(C21=0,0,E21/C21)</f>
        <v>0</v>
      </c>
      <c r="G21" s="48">
        <f>IF($D21=0,0,$F21/$D21*7000)</f>
        <v>0</v>
      </c>
      <c r="H21" s="48">
        <f>IF($D21=0,0,$F21/$D21*$H$18)</f>
        <v>0</v>
      </c>
    </row>
    <row r="22" spans="1:8" ht="14.25" customHeight="1">
      <c r="A22" s="42" t="s">
        <v>65</v>
      </c>
      <c r="B22" s="41">
        <v>2</v>
      </c>
      <c r="C22" s="52"/>
      <c r="D22" s="25"/>
      <c r="E22" s="49"/>
      <c r="F22" s="43">
        <f>IF(C22=0,0,E22/C22)</f>
        <v>0</v>
      </c>
      <c r="G22" s="48">
        <f>IF($D22=0,0,$F22/$D22*7000)</f>
        <v>0</v>
      </c>
      <c r="H22" s="48">
        <f>IF($D22=0,0,$F22/$D22*$H$18)</f>
        <v>0</v>
      </c>
    </row>
    <row r="23" spans="1:8" ht="14.25" customHeight="1">
      <c r="A23" s="42" t="s">
        <v>66</v>
      </c>
      <c r="B23" s="41">
        <v>3</v>
      </c>
      <c r="C23" s="52"/>
      <c r="D23" s="25"/>
      <c r="E23" s="49"/>
      <c r="F23" s="43">
        <f>IF(C23=0,0,E23/C23)</f>
        <v>0</v>
      </c>
      <c r="G23" s="48">
        <f>IF($D23=0,0,$F23/$D23*7000)</f>
        <v>0</v>
      </c>
      <c r="H23" s="48">
        <f>IF($D23=0,0,$F23/$D23*$H$18)</f>
        <v>0</v>
      </c>
    </row>
    <row r="24" spans="1:8">
      <c r="A24" s="42" t="s">
        <v>67</v>
      </c>
      <c r="B24" s="41">
        <v>4</v>
      </c>
      <c r="C24" s="52"/>
      <c r="D24" s="25"/>
      <c r="E24" s="49"/>
      <c r="F24" s="43">
        <f>IF(C24=0,0,E24/C24)</f>
        <v>0</v>
      </c>
      <c r="G24" s="48">
        <f>IF($D24=0,0,$F24/$D24*7000)</f>
        <v>0</v>
      </c>
      <c r="H24" s="48">
        <f>IF($D24=0,0,$F24/$D24*$H$18)</f>
        <v>0</v>
      </c>
    </row>
    <row r="25" spans="1:8">
      <c r="A25" s="29"/>
      <c r="B25" s="24"/>
      <c r="C25" s="24"/>
      <c r="D25" s="24"/>
      <c r="E25" s="24"/>
      <c r="F25" s="24"/>
      <c r="G25" s="35"/>
      <c r="H25" s="35"/>
    </row>
    <row r="26" spans="1:8">
      <c r="A26" s="29"/>
      <c r="B26" s="24"/>
      <c r="C26" s="24"/>
      <c r="D26" s="24"/>
      <c r="E26" s="24"/>
      <c r="F26" s="24"/>
      <c r="G26" s="35"/>
      <c r="H26" s="35"/>
    </row>
    <row r="27" spans="1:8">
      <c r="A27" s="29"/>
      <c r="B27" s="24"/>
      <c r="C27" s="24"/>
      <c r="D27" s="24"/>
      <c r="E27" s="24"/>
      <c r="F27" s="24"/>
      <c r="G27" s="35"/>
      <c r="H27" s="35"/>
    </row>
    <row r="28" spans="1:8" ht="25.5">
      <c r="A28" s="47" t="s">
        <v>40</v>
      </c>
      <c r="B28" s="42"/>
      <c r="C28" s="25"/>
      <c r="D28" s="25"/>
      <c r="E28" s="46">
        <f>C28*F28</f>
        <v>0</v>
      </c>
      <c r="F28" s="26"/>
      <c r="G28" s="48">
        <f>IF($D28=0,0,$F28/$D28*7000)</f>
        <v>0</v>
      </c>
      <c r="H28" s="48">
        <f>IF($D28=0,0,$F28/$D28*$H$18)</f>
        <v>0</v>
      </c>
    </row>
    <row r="29" spans="1:8" customFormat="1"/>
    <row r="30" spans="1:8">
      <c r="A30"/>
      <c r="B30"/>
      <c r="C30"/>
      <c r="D30"/>
      <c r="E30"/>
      <c r="F30"/>
      <c r="G30"/>
      <c r="H30"/>
    </row>
    <row r="31" spans="1:8"/>
    <row r="32" spans="1:8">
      <c r="A32" s="84"/>
      <c r="B32" s="84"/>
      <c r="C32" s="84"/>
      <c r="D32" s="84"/>
      <c r="E32" s="84"/>
      <c r="F32" s="84"/>
      <c r="G32" s="84"/>
      <c r="H32" s="84"/>
    </row>
    <row r="33" spans="1:8">
      <c r="A33" s="28" t="s">
        <v>22</v>
      </c>
      <c r="B33" s="28"/>
      <c r="F33" s="16" t="s">
        <v>6</v>
      </c>
      <c r="G33" s="29"/>
      <c r="H33" s="29"/>
    </row>
    <row r="34" spans="1:8">
      <c r="C34" s="30" t="s">
        <v>26</v>
      </c>
      <c r="D34" s="31"/>
      <c r="E34" s="31"/>
      <c r="F34" s="18" t="s">
        <v>7</v>
      </c>
      <c r="G34" s="30" t="s">
        <v>26</v>
      </c>
      <c r="H34" s="29"/>
    </row>
    <row r="35" spans="1:8">
      <c r="A35" s="31"/>
      <c r="B35" s="31"/>
      <c r="C35" s="31"/>
      <c r="D35" s="31"/>
      <c r="E35" s="31"/>
      <c r="F35" s="31"/>
      <c r="G35" s="23"/>
      <c r="H35" s="32"/>
    </row>
    <row r="36" spans="1:8">
      <c r="A36" s="31"/>
      <c r="B36" s="31"/>
      <c r="C36" s="31"/>
      <c r="D36" s="31"/>
      <c r="E36" s="31"/>
      <c r="F36" s="31"/>
      <c r="G36" s="23"/>
      <c r="H36" s="32"/>
    </row>
    <row r="37" spans="1:8">
      <c r="A37" s="83"/>
      <c r="B37" s="33"/>
      <c r="C37" s="32"/>
      <c r="D37" s="32"/>
      <c r="E37" s="32"/>
      <c r="F37" s="34"/>
      <c r="G37" s="35"/>
      <c r="H37" s="34"/>
    </row>
    <row r="38" spans="1:8">
      <c r="A38" s="83"/>
      <c r="B38" s="33"/>
      <c r="C38" s="32"/>
      <c r="D38" s="32"/>
      <c r="E38" s="32"/>
      <c r="F38" s="32"/>
      <c r="G38" s="35"/>
      <c r="H38" s="34"/>
    </row>
    <row r="39" spans="1:8">
      <c r="A39" s="32"/>
      <c r="B39" s="32"/>
      <c r="C39" s="32"/>
      <c r="D39" s="32"/>
      <c r="E39" s="32"/>
      <c r="F39" s="34"/>
      <c r="G39" s="35"/>
      <c r="H39" s="34"/>
    </row>
    <row r="40" spans="1:8">
      <c r="A40" s="32"/>
      <c r="B40" s="32"/>
      <c r="C40" s="32"/>
      <c r="D40" s="32"/>
      <c r="E40" s="32"/>
      <c r="F40" s="32"/>
      <c r="G40" s="35"/>
      <c r="H40" s="34"/>
    </row>
    <row r="41" spans="1:8">
      <c r="A41" s="32"/>
      <c r="B41" s="32"/>
      <c r="C41" s="32"/>
      <c r="D41" s="32"/>
      <c r="E41" s="32"/>
      <c r="F41" s="32"/>
      <c r="G41" s="35"/>
      <c r="H41" s="34"/>
    </row>
    <row r="42" spans="1:8">
      <c r="A42" s="32"/>
      <c r="B42" s="32"/>
      <c r="C42" s="32"/>
      <c r="D42" s="34"/>
      <c r="E42" s="34"/>
      <c r="F42" s="34"/>
      <c r="G42" s="35"/>
      <c r="H42" s="34"/>
    </row>
    <row r="43" spans="1:8">
      <c r="A43" s="32"/>
      <c r="B43" s="32"/>
      <c r="C43" s="32"/>
      <c r="D43" s="32"/>
      <c r="E43" s="32"/>
      <c r="F43" s="32"/>
      <c r="G43" s="29"/>
      <c r="H43" s="32"/>
    </row>
    <row r="44" spans="1:8">
      <c r="A44" s="32"/>
      <c r="B44" s="32"/>
      <c r="C44" s="32"/>
      <c r="D44" s="32"/>
      <c r="E44" s="32"/>
      <c r="F44" s="32"/>
      <c r="G44" s="29"/>
      <c r="H44" s="32"/>
    </row>
    <row r="45" spans="1:8">
      <c r="A45" s="32"/>
      <c r="B45" s="32"/>
      <c r="C45" s="32"/>
      <c r="D45" s="32"/>
      <c r="E45" s="32"/>
      <c r="F45" s="32"/>
      <c r="G45" s="32"/>
      <c r="H45" s="32"/>
    </row>
    <row r="46" spans="1:8">
      <c r="G46" s="29"/>
      <c r="H46" s="29"/>
    </row>
    <row r="47" spans="1:8">
      <c r="G47" s="29"/>
      <c r="H47" s="29"/>
    </row>
    <row r="48" spans="1: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</sheetData>
  <mergeCells count="12">
    <mergeCell ref="D16:D18"/>
    <mergeCell ref="A37:A38"/>
    <mergeCell ref="A3:H3"/>
    <mergeCell ref="A32:H32"/>
    <mergeCell ref="B5:B7"/>
    <mergeCell ref="C5:C7"/>
    <mergeCell ref="D5:D7"/>
    <mergeCell ref="A5:A7"/>
    <mergeCell ref="A9:A13"/>
    <mergeCell ref="A16:A18"/>
    <mergeCell ref="B16:B18"/>
    <mergeCell ref="C16:C18"/>
  </mergeCells>
  <phoneticPr fontId="0" type="noConversion"/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  <ignoredErrors>
    <ignoredError sqref="C9 E9 C20 E20 E28" unlockedFormula="1"/>
    <ignoredError sqref="D9 D20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K39"/>
  <sheetViews>
    <sheetView topLeftCell="A6" workbookViewId="0">
      <selection activeCell="B8" sqref="B8:B23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42578125" bestFit="1" customWidth="1"/>
    <col min="4" max="4" width="12" bestFit="1" customWidth="1"/>
    <col min="5" max="5" width="13.5703125" customWidth="1"/>
    <col min="6" max="6" width="10.42578125" bestFit="1" customWidth="1"/>
    <col min="7" max="7" width="12" bestFit="1" customWidth="1"/>
    <col min="8" max="8" width="13.5703125" customWidth="1"/>
    <col min="9" max="9" width="10.42578125" bestFit="1" customWidth="1"/>
    <col min="10" max="10" width="12" bestFit="1" customWidth="1"/>
    <col min="11" max="11" width="13.5703125" customWidth="1"/>
    <col min="12" max="12" width="12.140625" customWidth="1"/>
  </cols>
  <sheetData>
    <row r="1" spans="1:11">
      <c r="A1" s="3"/>
      <c r="B1" s="4" t="s">
        <v>9</v>
      </c>
      <c r="C1" s="88"/>
      <c r="D1" s="88"/>
      <c r="E1" s="88"/>
      <c r="F1" s="88"/>
      <c r="G1" s="88"/>
      <c r="H1" s="88"/>
      <c r="I1" s="88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89" t="s">
        <v>10</v>
      </c>
      <c r="B5" s="90"/>
      <c r="C5" s="93" t="s">
        <v>11</v>
      </c>
      <c r="D5" s="93"/>
      <c r="E5" s="93"/>
      <c r="F5" s="93" t="s">
        <v>12</v>
      </c>
      <c r="G5" s="93"/>
      <c r="H5" s="93"/>
      <c r="I5" s="93" t="s">
        <v>13</v>
      </c>
      <c r="J5" s="93"/>
      <c r="K5" s="93"/>
    </row>
    <row r="6" spans="1:11">
      <c r="A6" s="91"/>
      <c r="B6" s="92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81" t="s">
        <v>68</v>
      </c>
      <c r="C8" s="7"/>
      <c r="D8" s="7"/>
      <c r="E8" s="8"/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81" t="s">
        <v>69</v>
      </c>
      <c r="C9" s="11">
        <f>SUM(C8,F9,-I9)</f>
        <v>0</v>
      </c>
      <c r="D9" s="12">
        <f>IF(C9=0,0,SUM(C8*D8,F9*G9-I9*J9)/C9)</f>
        <v>0</v>
      </c>
      <c r="E9" s="13">
        <f>SUM(E8,H9,-K9)</f>
        <v>0</v>
      </c>
      <c r="F9" s="7"/>
      <c r="G9" s="7"/>
      <c r="H9" s="15"/>
      <c r="I9" s="7"/>
      <c r="J9" s="7"/>
      <c r="K9" s="15"/>
    </row>
    <row r="10" spans="1:11">
      <c r="A10" s="10">
        <f t="shared" ref="A10:A23" si="0">IF(A9=12,1,A9+1)</f>
        <v>2</v>
      </c>
      <c r="B10" s="81" t="s">
        <v>70</v>
      </c>
      <c r="C10" s="11">
        <f t="shared" ref="C10:C23" si="1">SUM(C9,F10,-I10)</f>
        <v>0</v>
      </c>
      <c r="D10" s="12">
        <f t="shared" ref="D10:D23" si="2">IF(C10=0,0,SUM(C9*D9,F10*G10-I10*J10)/C10)</f>
        <v>0</v>
      </c>
      <c r="E10" s="13">
        <f t="shared" ref="E10:E23" si="3">SUM(E9,H10,-K10)</f>
        <v>0</v>
      </c>
      <c r="F10" s="7"/>
      <c r="G10" s="7"/>
      <c r="H10" s="15"/>
      <c r="I10" s="7"/>
      <c r="J10" s="7"/>
      <c r="K10" s="15"/>
    </row>
    <row r="11" spans="1:11">
      <c r="A11" s="10">
        <f t="shared" si="0"/>
        <v>3</v>
      </c>
      <c r="B11" s="81" t="s">
        <v>71</v>
      </c>
      <c r="C11" s="11">
        <f t="shared" si="1"/>
        <v>0</v>
      </c>
      <c r="D11" s="12">
        <f t="shared" si="2"/>
        <v>0</v>
      </c>
      <c r="E11" s="13">
        <f t="shared" si="3"/>
        <v>0</v>
      </c>
      <c r="F11" s="7"/>
      <c r="G11" s="7"/>
      <c r="H11" s="15"/>
      <c r="I11" s="7"/>
      <c r="J11" s="7"/>
      <c r="K11" s="15"/>
    </row>
    <row r="12" spans="1:11">
      <c r="A12" s="10">
        <f t="shared" si="0"/>
        <v>4</v>
      </c>
      <c r="B12" s="81" t="s">
        <v>74</v>
      </c>
      <c r="C12" s="11">
        <f t="shared" si="1"/>
        <v>0</v>
      </c>
      <c r="D12" s="12">
        <f t="shared" si="2"/>
        <v>0</v>
      </c>
      <c r="E12" s="13">
        <f t="shared" si="3"/>
        <v>0</v>
      </c>
      <c r="F12" s="7"/>
      <c r="G12" s="7"/>
      <c r="H12" s="15"/>
      <c r="I12" s="7"/>
      <c r="J12" s="7"/>
      <c r="K12" s="15"/>
    </row>
    <row r="13" spans="1:11">
      <c r="A13" s="10">
        <f t="shared" si="0"/>
        <v>5</v>
      </c>
      <c r="B13" s="81" t="s">
        <v>75</v>
      </c>
      <c r="C13" s="11">
        <f t="shared" si="1"/>
        <v>0</v>
      </c>
      <c r="D13" s="12">
        <f t="shared" si="2"/>
        <v>0</v>
      </c>
      <c r="E13" s="13">
        <f t="shared" si="3"/>
        <v>0</v>
      </c>
      <c r="F13" s="7"/>
      <c r="G13" s="7"/>
      <c r="H13" s="15"/>
      <c r="I13" s="7"/>
      <c r="J13" s="7"/>
      <c r="K13" s="15"/>
    </row>
    <row r="14" spans="1:11">
      <c r="A14" s="10">
        <f t="shared" si="0"/>
        <v>6</v>
      </c>
      <c r="B14" s="81" t="s">
        <v>76</v>
      </c>
      <c r="C14" s="11">
        <f t="shared" si="1"/>
        <v>0</v>
      </c>
      <c r="D14" s="12">
        <f t="shared" si="2"/>
        <v>0</v>
      </c>
      <c r="E14" s="13">
        <f t="shared" si="3"/>
        <v>0</v>
      </c>
      <c r="F14" s="7"/>
      <c r="G14" s="7"/>
      <c r="H14" s="15"/>
      <c r="I14" s="7"/>
      <c r="J14" s="7"/>
      <c r="K14" s="15"/>
    </row>
    <row r="15" spans="1:11">
      <c r="A15" s="10">
        <f t="shared" si="0"/>
        <v>7</v>
      </c>
      <c r="B15" s="81" t="s">
        <v>77</v>
      </c>
      <c r="C15" s="11">
        <f t="shared" si="1"/>
        <v>0</v>
      </c>
      <c r="D15" s="12">
        <f t="shared" si="2"/>
        <v>0</v>
      </c>
      <c r="E15" s="13">
        <f t="shared" si="3"/>
        <v>0</v>
      </c>
      <c r="F15" s="7"/>
      <c r="G15" s="7"/>
      <c r="H15" s="15"/>
      <c r="I15" s="7"/>
      <c r="J15" s="7"/>
      <c r="K15" s="8"/>
    </row>
    <row r="16" spans="1:11">
      <c r="A16" s="10">
        <f t="shared" si="0"/>
        <v>8</v>
      </c>
      <c r="B16" s="81" t="s">
        <v>78</v>
      </c>
      <c r="C16" s="11">
        <f t="shared" si="1"/>
        <v>0</v>
      </c>
      <c r="D16" s="12">
        <f t="shared" si="2"/>
        <v>0</v>
      </c>
      <c r="E16" s="13">
        <f t="shared" si="3"/>
        <v>0</v>
      </c>
      <c r="F16" s="7"/>
      <c r="G16" s="7"/>
      <c r="H16" s="15"/>
      <c r="I16" s="7"/>
      <c r="J16" s="7"/>
      <c r="K16" s="8"/>
    </row>
    <row r="17" spans="1:11">
      <c r="A17" s="10">
        <f t="shared" si="0"/>
        <v>9</v>
      </c>
      <c r="B17" s="81" t="s">
        <v>79</v>
      </c>
      <c r="C17" s="11">
        <f t="shared" si="1"/>
        <v>0</v>
      </c>
      <c r="D17" s="12">
        <f t="shared" si="2"/>
        <v>0</v>
      </c>
      <c r="E17" s="13">
        <f t="shared" si="3"/>
        <v>0</v>
      </c>
      <c r="F17" s="7"/>
      <c r="G17" s="7"/>
      <c r="H17" s="15"/>
      <c r="I17" s="7"/>
      <c r="J17" s="7"/>
      <c r="K17" s="8"/>
    </row>
    <row r="18" spans="1:11">
      <c r="A18" s="10">
        <f t="shared" si="0"/>
        <v>10</v>
      </c>
      <c r="B18" s="81" t="s">
        <v>80</v>
      </c>
      <c r="C18" s="11">
        <f t="shared" si="1"/>
        <v>0</v>
      </c>
      <c r="D18" s="12">
        <f t="shared" si="2"/>
        <v>0</v>
      </c>
      <c r="E18" s="13">
        <f t="shared" si="3"/>
        <v>0</v>
      </c>
      <c r="F18" s="7"/>
      <c r="G18" s="7"/>
      <c r="H18" s="15"/>
      <c r="I18" s="7"/>
      <c r="J18" s="7"/>
      <c r="K18" s="8"/>
    </row>
    <row r="19" spans="1:11">
      <c r="A19" s="10">
        <f t="shared" si="0"/>
        <v>11</v>
      </c>
      <c r="B19" s="81" t="s">
        <v>81</v>
      </c>
      <c r="C19" s="11">
        <f t="shared" si="1"/>
        <v>0</v>
      </c>
      <c r="D19" s="12">
        <f t="shared" si="2"/>
        <v>0</v>
      </c>
      <c r="E19" s="13">
        <f t="shared" si="3"/>
        <v>0</v>
      </c>
      <c r="F19" s="7"/>
      <c r="G19" s="7"/>
      <c r="H19" s="15"/>
      <c r="I19" s="7"/>
      <c r="J19" s="7"/>
      <c r="K19" s="8"/>
    </row>
    <row r="20" spans="1:11">
      <c r="A20" s="10">
        <f t="shared" si="0"/>
        <v>12</v>
      </c>
      <c r="B20" s="81" t="s">
        <v>82</v>
      </c>
      <c r="C20" s="11">
        <f t="shared" si="1"/>
        <v>0</v>
      </c>
      <c r="D20" s="12">
        <f t="shared" si="2"/>
        <v>0</v>
      </c>
      <c r="E20" s="13">
        <f t="shared" si="3"/>
        <v>0</v>
      </c>
      <c r="F20" s="7"/>
      <c r="G20" s="7"/>
      <c r="H20" s="15"/>
      <c r="I20" s="7"/>
      <c r="J20" s="7"/>
      <c r="K20" s="8"/>
    </row>
    <row r="21" spans="1:11">
      <c r="A21" s="10">
        <f>IF(A20=12,1,A20+1)</f>
        <v>1</v>
      </c>
      <c r="B21" s="81" t="s">
        <v>83</v>
      </c>
      <c r="C21" s="11">
        <f t="shared" si="1"/>
        <v>0</v>
      </c>
      <c r="D21" s="12">
        <f t="shared" si="2"/>
        <v>0</v>
      </c>
      <c r="E21" s="13">
        <f t="shared" si="3"/>
        <v>0</v>
      </c>
      <c r="F21" s="7"/>
      <c r="G21" s="7"/>
      <c r="H21" s="15"/>
      <c r="I21" s="7"/>
      <c r="J21" s="7"/>
      <c r="K21" s="8"/>
    </row>
    <row r="22" spans="1:11">
      <c r="A22" s="10">
        <f t="shared" si="0"/>
        <v>2</v>
      </c>
      <c r="B22" s="81" t="s">
        <v>84</v>
      </c>
      <c r="C22" s="11">
        <f t="shared" si="1"/>
        <v>0</v>
      </c>
      <c r="D22" s="12">
        <f t="shared" si="2"/>
        <v>0</v>
      </c>
      <c r="E22" s="13">
        <f t="shared" si="3"/>
        <v>0</v>
      </c>
      <c r="F22" s="7"/>
      <c r="G22" s="7"/>
      <c r="H22" s="8"/>
      <c r="I22" s="7"/>
      <c r="J22" s="7"/>
      <c r="K22" s="8"/>
    </row>
    <row r="23" spans="1:11">
      <c r="A23" s="10">
        <f t="shared" si="0"/>
        <v>3</v>
      </c>
      <c r="B23" s="81" t="s">
        <v>85</v>
      </c>
      <c r="C23" s="11">
        <f t="shared" si="1"/>
        <v>0</v>
      </c>
      <c r="D23" s="12">
        <f t="shared" si="2"/>
        <v>0</v>
      </c>
      <c r="E23" s="13">
        <f t="shared" si="3"/>
        <v>0</v>
      </c>
      <c r="F23" s="7"/>
      <c r="G23" s="7"/>
      <c r="H23" s="8"/>
      <c r="I23" s="7"/>
      <c r="J23" s="7"/>
      <c r="K23" s="8"/>
    </row>
    <row r="24" spans="1:11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4" t="s">
        <v>22</v>
      </c>
      <c r="E28" s="3"/>
      <c r="F28" s="3"/>
      <c r="G28" s="3"/>
      <c r="H28" s="4" t="s">
        <v>23</v>
      </c>
      <c r="I28" s="3"/>
      <c r="J28" s="3"/>
      <c r="K28" s="3"/>
    </row>
    <row r="29" spans="1:11">
      <c r="A29" s="3"/>
      <c r="B29" s="3"/>
      <c r="C29" s="3"/>
      <c r="D29" s="3"/>
      <c r="E29" s="88"/>
      <c r="F29" s="88"/>
      <c r="G29" s="3"/>
      <c r="H29" s="3"/>
      <c r="I29" s="88"/>
      <c r="J29" s="88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K39"/>
  <sheetViews>
    <sheetView topLeftCell="A7" workbookViewId="0">
      <selection activeCell="B8" sqref="B8:B23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42578125" bestFit="1" customWidth="1"/>
    <col min="4" max="4" width="12" bestFit="1" customWidth="1"/>
    <col min="5" max="5" width="13.5703125" customWidth="1"/>
    <col min="6" max="6" width="10.42578125" bestFit="1" customWidth="1"/>
    <col min="7" max="7" width="12" bestFit="1" customWidth="1"/>
    <col min="8" max="8" width="13.5703125" customWidth="1"/>
    <col min="9" max="9" width="10.42578125" bestFit="1" customWidth="1"/>
    <col min="10" max="10" width="12" bestFit="1" customWidth="1"/>
    <col min="11" max="11" width="13.5703125" customWidth="1"/>
    <col min="12" max="12" width="9.140625" customWidth="1"/>
  </cols>
  <sheetData>
    <row r="1" spans="1:11">
      <c r="A1" s="3"/>
      <c r="B1" s="4" t="s">
        <v>9</v>
      </c>
      <c r="C1" s="88"/>
      <c r="D1" s="88"/>
      <c r="E1" s="88"/>
      <c r="F1" s="88"/>
      <c r="G1" s="88"/>
      <c r="H1" s="88"/>
      <c r="I1" s="88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89" t="s">
        <v>24</v>
      </c>
      <c r="B5" s="90"/>
      <c r="C5" s="93" t="s">
        <v>11</v>
      </c>
      <c r="D5" s="93"/>
      <c r="E5" s="93"/>
      <c r="F5" s="93" t="s">
        <v>12</v>
      </c>
      <c r="G5" s="93"/>
      <c r="H5" s="93"/>
      <c r="I5" s="93" t="s">
        <v>13</v>
      </c>
      <c r="J5" s="93"/>
      <c r="K5" s="93"/>
    </row>
    <row r="6" spans="1:11">
      <c r="A6" s="91"/>
      <c r="B6" s="92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81" t="s">
        <v>68</v>
      </c>
      <c r="C8" s="7"/>
      <c r="D8" s="7"/>
      <c r="E8" s="8"/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81" t="s">
        <v>69</v>
      </c>
      <c r="C9" s="11">
        <f>SUM(C8,F9,-I9)</f>
        <v>0</v>
      </c>
      <c r="D9" s="12">
        <f>IF(C9=0,0,SUM(C8*D8,F9*G9-I9*J9)/C9)</f>
        <v>0</v>
      </c>
      <c r="E9" s="13">
        <f>SUM(E8,H9,-K9)</f>
        <v>0</v>
      </c>
      <c r="F9" s="7"/>
      <c r="G9" s="7"/>
      <c r="H9" s="15"/>
      <c r="I9" s="7"/>
      <c r="J9" s="7"/>
      <c r="K9" s="15"/>
    </row>
    <row r="10" spans="1:11">
      <c r="A10" s="10">
        <f t="shared" ref="A10:A23" si="0">IF(A9=12,1,A9+1)</f>
        <v>2</v>
      </c>
      <c r="B10" s="81" t="s">
        <v>70</v>
      </c>
      <c r="C10" s="11">
        <f t="shared" ref="C10:C23" si="1">SUM(C9,F10,-I10)</f>
        <v>0</v>
      </c>
      <c r="D10" s="12">
        <f t="shared" ref="D10:D23" si="2">IF(C10=0,0,SUM(C9*D9,F10*G10-I10*J10)/C10)</f>
        <v>0</v>
      </c>
      <c r="E10" s="13">
        <f t="shared" ref="E10:E23" si="3">SUM(E9,H10,-K10)</f>
        <v>0</v>
      </c>
      <c r="F10" s="7"/>
      <c r="G10" s="7"/>
      <c r="H10" s="15"/>
      <c r="I10" s="7"/>
      <c r="J10" s="7"/>
      <c r="K10" s="15"/>
    </row>
    <row r="11" spans="1:11">
      <c r="A11" s="10">
        <f t="shared" si="0"/>
        <v>3</v>
      </c>
      <c r="B11" s="81" t="s">
        <v>71</v>
      </c>
      <c r="C11" s="11">
        <f t="shared" si="1"/>
        <v>0</v>
      </c>
      <c r="D11" s="12">
        <f t="shared" si="2"/>
        <v>0</v>
      </c>
      <c r="E11" s="13">
        <f t="shared" si="3"/>
        <v>0</v>
      </c>
      <c r="F11" s="7"/>
      <c r="G11" s="7"/>
      <c r="H11" s="15"/>
      <c r="I11" s="7"/>
      <c r="J11" s="7"/>
      <c r="K11" s="15"/>
    </row>
    <row r="12" spans="1:11">
      <c r="A12" s="10">
        <f t="shared" si="0"/>
        <v>4</v>
      </c>
      <c r="B12" s="81" t="s">
        <v>74</v>
      </c>
      <c r="C12" s="11">
        <f t="shared" si="1"/>
        <v>0</v>
      </c>
      <c r="D12" s="12">
        <f t="shared" si="2"/>
        <v>0</v>
      </c>
      <c r="E12" s="13">
        <f t="shared" si="3"/>
        <v>0</v>
      </c>
      <c r="F12" s="7"/>
      <c r="G12" s="7"/>
      <c r="H12" s="15"/>
      <c r="I12" s="7"/>
      <c r="J12" s="7"/>
      <c r="K12" s="15"/>
    </row>
    <row r="13" spans="1:11">
      <c r="A13" s="10">
        <f t="shared" si="0"/>
        <v>5</v>
      </c>
      <c r="B13" s="81" t="s">
        <v>75</v>
      </c>
      <c r="C13" s="11">
        <f t="shared" si="1"/>
        <v>0</v>
      </c>
      <c r="D13" s="12">
        <f t="shared" si="2"/>
        <v>0</v>
      </c>
      <c r="E13" s="13">
        <f t="shared" si="3"/>
        <v>0</v>
      </c>
      <c r="F13" s="7"/>
      <c r="G13" s="7"/>
      <c r="H13" s="15"/>
      <c r="I13" s="7"/>
      <c r="J13" s="7"/>
      <c r="K13" s="15"/>
    </row>
    <row r="14" spans="1:11">
      <c r="A14" s="10">
        <f t="shared" si="0"/>
        <v>6</v>
      </c>
      <c r="B14" s="81" t="s">
        <v>76</v>
      </c>
      <c r="C14" s="11">
        <f t="shared" si="1"/>
        <v>0</v>
      </c>
      <c r="D14" s="12">
        <f t="shared" si="2"/>
        <v>0</v>
      </c>
      <c r="E14" s="13">
        <f t="shared" si="3"/>
        <v>0</v>
      </c>
      <c r="F14" s="7"/>
      <c r="G14" s="7"/>
      <c r="H14" s="15"/>
      <c r="I14" s="7"/>
      <c r="J14" s="7"/>
      <c r="K14" s="15"/>
    </row>
    <row r="15" spans="1:11">
      <c r="A15" s="10">
        <f t="shared" si="0"/>
        <v>7</v>
      </c>
      <c r="B15" s="81" t="s">
        <v>77</v>
      </c>
      <c r="C15" s="11">
        <f t="shared" si="1"/>
        <v>0</v>
      </c>
      <c r="D15" s="12">
        <f t="shared" si="2"/>
        <v>0</v>
      </c>
      <c r="E15" s="13">
        <f t="shared" si="3"/>
        <v>0</v>
      </c>
      <c r="F15" s="7"/>
      <c r="G15" s="7"/>
      <c r="H15" s="15"/>
      <c r="I15" s="7"/>
      <c r="J15" s="7"/>
      <c r="K15" s="8"/>
    </row>
    <row r="16" spans="1:11">
      <c r="A16" s="10">
        <f t="shared" si="0"/>
        <v>8</v>
      </c>
      <c r="B16" s="81" t="s">
        <v>78</v>
      </c>
      <c r="C16" s="11">
        <f t="shared" si="1"/>
        <v>0</v>
      </c>
      <c r="D16" s="12">
        <f t="shared" si="2"/>
        <v>0</v>
      </c>
      <c r="E16" s="13">
        <f t="shared" si="3"/>
        <v>0</v>
      </c>
      <c r="F16" s="7"/>
      <c r="G16" s="7"/>
      <c r="H16" s="15"/>
      <c r="I16" s="7"/>
      <c r="J16" s="7"/>
      <c r="K16" s="8"/>
    </row>
    <row r="17" spans="1:11">
      <c r="A17" s="10">
        <f t="shared" si="0"/>
        <v>9</v>
      </c>
      <c r="B17" s="81" t="s">
        <v>79</v>
      </c>
      <c r="C17" s="11">
        <f t="shared" si="1"/>
        <v>0</v>
      </c>
      <c r="D17" s="12">
        <f t="shared" si="2"/>
        <v>0</v>
      </c>
      <c r="E17" s="13">
        <f t="shared" si="3"/>
        <v>0</v>
      </c>
      <c r="F17" s="7"/>
      <c r="G17" s="7"/>
      <c r="H17" s="15"/>
      <c r="I17" s="7"/>
      <c r="J17" s="7"/>
      <c r="K17" s="8"/>
    </row>
    <row r="18" spans="1:11">
      <c r="A18" s="10">
        <f t="shared" si="0"/>
        <v>10</v>
      </c>
      <c r="B18" s="81" t="s">
        <v>80</v>
      </c>
      <c r="C18" s="11">
        <f t="shared" si="1"/>
        <v>0</v>
      </c>
      <c r="D18" s="12">
        <f t="shared" si="2"/>
        <v>0</v>
      </c>
      <c r="E18" s="13">
        <f t="shared" si="3"/>
        <v>0</v>
      </c>
      <c r="F18" s="7"/>
      <c r="G18" s="7"/>
      <c r="H18" s="15"/>
      <c r="I18" s="7"/>
      <c r="J18" s="7"/>
      <c r="K18" s="8"/>
    </row>
    <row r="19" spans="1:11">
      <c r="A19" s="10">
        <f t="shared" si="0"/>
        <v>11</v>
      </c>
      <c r="B19" s="81" t="s">
        <v>81</v>
      </c>
      <c r="C19" s="11">
        <f t="shared" si="1"/>
        <v>0</v>
      </c>
      <c r="D19" s="12">
        <f t="shared" si="2"/>
        <v>0</v>
      </c>
      <c r="E19" s="13">
        <f t="shared" si="3"/>
        <v>0</v>
      </c>
      <c r="F19" s="7"/>
      <c r="G19" s="7"/>
      <c r="H19" s="15"/>
      <c r="I19" s="7"/>
      <c r="J19" s="7"/>
      <c r="K19" s="8"/>
    </row>
    <row r="20" spans="1:11">
      <c r="A20" s="10">
        <f t="shared" si="0"/>
        <v>12</v>
      </c>
      <c r="B20" s="81" t="s">
        <v>82</v>
      </c>
      <c r="C20" s="11">
        <f t="shared" si="1"/>
        <v>0</v>
      </c>
      <c r="D20" s="12">
        <f t="shared" si="2"/>
        <v>0</v>
      </c>
      <c r="E20" s="13">
        <f t="shared" si="3"/>
        <v>0</v>
      </c>
      <c r="F20" s="7"/>
      <c r="G20" s="7"/>
      <c r="H20" s="15"/>
      <c r="I20" s="7"/>
      <c r="J20" s="7"/>
      <c r="K20" s="8"/>
    </row>
    <row r="21" spans="1:11">
      <c r="A21" s="10">
        <f>IF(A20=12,1,A20+1)</f>
        <v>1</v>
      </c>
      <c r="B21" s="81" t="s">
        <v>83</v>
      </c>
      <c r="C21" s="11">
        <f t="shared" si="1"/>
        <v>0</v>
      </c>
      <c r="D21" s="12">
        <f t="shared" si="2"/>
        <v>0</v>
      </c>
      <c r="E21" s="13">
        <f t="shared" si="3"/>
        <v>0</v>
      </c>
      <c r="F21" s="7"/>
      <c r="G21" s="7"/>
      <c r="H21" s="15"/>
      <c r="I21" s="7"/>
      <c r="J21" s="7"/>
      <c r="K21" s="8"/>
    </row>
    <row r="22" spans="1:11">
      <c r="A22" s="10">
        <f t="shared" si="0"/>
        <v>2</v>
      </c>
      <c r="B22" s="81" t="s">
        <v>84</v>
      </c>
      <c r="C22" s="11">
        <f t="shared" si="1"/>
        <v>0</v>
      </c>
      <c r="D22" s="12">
        <f t="shared" si="2"/>
        <v>0</v>
      </c>
      <c r="E22" s="13">
        <f t="shared" si="3"/>
        <v>0</v>
      </c>
      <c r="F22" s="7"/>
      <c r="G22" s="7"/>
      <c r="H22" s="8"/>
      <c r="I22" s="7"/>
      <c r="J22" s="7"/>
      <c r="K22" s="8"/>
    </row>
    <row r="23" spans="1:11">
      <c r="A23" s="10">
        <f t="shared" si="0"/>
        <v>3</v>
      </c>
      <c r="B23" s="81" t="s">
        <v>85</v>
      </c>
      <c r="C23" s="11">
        <f t="shared" si="1"/>
        <v>0</v>
      </c>
      <c r="D23" s="12">
        <f t="shared" si="2"/>
        <v>0</v>
      </c>
      <c r="E23" s="13">
        <f t="shared" si="3"/>
        <v>0</v>
      </c>
      <c r="F23" s="7"/>
      <c r="G23" s="7"/>
      <c r="H23" s="8"/>
      <c r="I23" s="7"/>
      <c r="J23" s="7"/>
      <c r="K23" s="8"/>
    </row>
    <row r="24" spans="1:11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4" t="s">
        <v>22</v>
      </c>
      <c r="E28" s="3"/>
      <c r="F28" s="3"/>
      <c r="G28" s="3"/>
      <c r="H28" s="4" t="s">
        <v>23</v>
      </c>
      <c r="I28" s="3"/>
      <c r="J28" s="3"/>
      <c r="K28" s="3"/>
    </row>
    <row r="29" spans="1:11">
      <c r="A29" s="3"/>
      <c r="B29" s="3"/>
      <c r="C29" s="3"/>
      <c r="D29" s="3"/>
      <c r="E29" s="88"/>
      <c r="F29" s="88"/>
      <c r="G29" s="3"/>
      <c r="H29" s="3"/>
      <c r="I29" s="88"/>
      <c r="J29" s="88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2:P28"/>
  <sheetViews>
    <sheetView tabSelected="1" topLeftCell="A13" workbookViewId="0">
      <selection activeCell="N30" sqref="N30"/>
    </sheetView>
  </sheetViews>
  <sheetFormatPr defaultRowHeight="12.75"/>
  <cols>
    <col min="1" max="1" width="4.5703125" customWidth="1"/>
    <col min="2" max="2" width="12.85546875" customWidth="1"/>
    <col min="3" max="3" width="9.140625" customWidth="1"/>
    <col min="4" max="4" width="9.42578125" customWidth="1"/>
    <col min="5" max="5" width="9.5703125" customWidth="1"/>
    <col min="6" max="15" width="7.5703125" customWidth="1"/>
    <col min="16" max="16" width="8.42578125" customWidth="1"/>
    <col min="17" max="17" width="3.42578125" customWidth="1"/>
  </cols>
  <sheetData>
    <row r="2" spans="2:16" ht="15.75">
      <c r="E2" s="54" t="s">
        <v>41</v>
      </c>
      <c r="P2" s="55" t="s">
        <v>8</v>
      </c>
    </row>
    <row r="3" spans="2:16" ht="14.45" customHeight="1">
      <c r="D3" s="56" t="s">
        <v>87</v>
      </c>
    </row>
    <row r="4" spans="2:16" ht="8.4499999999999993" customHeight="1">
      <c r="D4" s="56"/>
    </row>
    <row r="5" spans="2:16" ht="15">
      <c r="D5" s="98">
        <v>2018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</row>
    <row r="6" spans="2:16" ht="15">
      <c r="C6" s="57" t="s">
        <v>17</v>
      </c>
      <c r="D6" s="58" t="s">
        <v>42</v>
      </c>
      <c r="E6" s="58" t="s">
        <v>43</v>
      </c>
      <c r="F6" s="58" t="s">
        <v>44</v>
      </c>
      <c r="G6" s="58" t="s">
        <v>45</v>
      </c>
      <c r="H6" s="58" t="s">
        <v>46</v>
      </c>
      <c r="I6" s="58" t="s">
        <v>47</v>
      </c>
      <c r="J6" s="58" t="s">
        <v>48</v>
      </c>
      <c r="K6" s="58" t="s">
        <v>49</v>
      </c>
      <c r="L6" s="58" t="s">
        <v>50</v>
      </c>
      <c r="M6" s="58" t="s">
        <v>51</v>
      </c>
      <c r="N6" s="58" t="s">
        <v>52</v>
      </c>
      <c r="O6" s="58" t="s">
        <v>53</v>
      </c>
      <c r="P6" s="59" t="s">
        <v>54</v>
      </c>
    </row>
    <row r="7" spans="2:16" ht="15" customHeight="1">
      <c r="B7" s="60" t="s">
        <v>14</v>
      </c>
      <c r="C7" s="61" t="s">
        <v>61</v>
      </c>
      <c r="D7" s="77">
        <v>352.43</v>
      </c>
      <c r="E7" s="77">
        <v>326.81</v>
      </c>
      <c r="F7" s="77">
        <v>351.91</v>
      </c>
      <c r="G7" s="77">
        <v>302</v>
      </c>
      <c r="H7" s="77">
        <v>260</v>
      </c>
      <c r="I7" s="77">
        <v>55</v>
      </c>
      <c r="J7" s="77"/>
      <c r="K7" s="77">
        <v>1</v>
      </c>
      <c r="L7" s="77">
        <v>92</v>
      </c>
      <c r="M7" s="77">
        <v>281</v>
      </c>
      <c r="N7" s="77">
        <v>292</v>
      </c>
      <c r="O7" s="77">
        <v>370</v>
      </c>
      <c r="P7" s="62">
        <f>SUM(D7:O7)</f>
        <v>2684.15</v>
      </c>
    </row>
    <row r="8" spans="2:16" ht="27" customHeight="1">
      <c r="B8" s="60" t="s">
        <v>55</v>
      </c>
      <c r="C8" s="61" t="s">
        <v>56</v>
      </c>
      <c r="D8" s="78">
        <v>8226</v>
      </c>
      <c r="E8" s="78">
        <v>8220</v>
      </c>
      <c r="F8" s="78">
        <v>8159</v>
      </c>
      <c r="G8" s="78">
        <v>8159</v>
      </c>
      <c r="H8" s="78">
        <v>8181</v>
      </c>
      <c r="I8" s="78">
        <v>8234</v>
      </c>
      <c r="J8" s="78"/>
      <c r="K8" s="78">
        <v>8142</v>
      </c>
      <c r="L8" s="78">
        <v>8190</v>
      </c>
      <c r="M8" s="78">
        <v>8183</v>
      </c>
      <c r="N8" s="78">
        <v>8183</v>
      </c>
      <c r="O8" s="78">
        <v>8213</v>
      </c>
      <c r="P8" s="62">
        <f>IF(P7=0,0,SUMPRODUCT(D7:O7,D8:O8)/P7)</f>
        <v>8192.5153475029329</v>
      </c>
    </row>
    <row r="9" spans="2:16" ht="27" customHeight="1">
      <c r="B9" s="60" t="s">
        <v>57</v>
      </c>
      <c r="C9" s="61" t="s">
        <v>56</v>
      </c>
      <c r="D9" s="78">
        <v>9125</v>
      </c>
      <c r="E9" s="78">
        <v>9117</v>
      </c>
      <c r="F9" s="78">
        <v>9111</v>
      </c>
      <c r="G9" s="78">
        <v>9077</v>
      </c>
      <c r="H9" s="78">
        <v>9137</v>
      </c>
      <c r="I9" s="78">
        <v>9152</v>
      </c>
      <c r="J9" s="78"/>
      <c r="K9" s="78">
        <v>9124</v>
      </c>
      <c r="L9" s="78">
        <v>9128</v>
      </c>
      <c r="M9" s="78">
        <v>9092</v>
      </c>
      <c r="N9" s="78">
        <v>9145</v>
      </c>
      <c r="O9" s="78">
        <v>9145</v>
      </c>
      <c r="P9" s="62">
        <f>IF(P7=0,0,SUMPRODUCT(D9:O9,D7:O7)/P7)</f>
        <v>9120.0858856621271</v>
      </c>
    </row>
    <row r="10" spans="2:16" ht="27" customHeight="1">
      <c r="B10" s="60" t="s">
        <v>58</v>
      </c>
      <c r="C10" s="61" t="s">
        <v>62</v>
      </c>
      <c r="D10" s="79">
        <v>560</v>
      </c>
      <c r="E10" s="79">
        <v>560</v>
      </c>
      <c r="F10" s="79">
        <v>525</v>
      </c>
      <c r="G10" s="79">
        <v>525</v>
      </c>
      <c r="H10" s="79">
        <v>525</v>
      </c>
      <c r="I10" s="79">
        <v>529</v>
      </c>
      <c r="J10" s="79"/>
      <c r="K10" s="79">
        <v>590</v>
      </c>
      <c r="L10" s="79">
        <v>582</v>
      </c>
      <c r="M10" s="79">
        <v>634</v>
      </c>
      <c r="N10" s="79">
        <v>637</v>
      </c>
      <c r="O10" s="79">
        <v>635</v>
      </c>
      <c r="P10" s="80">
        <f>IF(P7=0,0,P11/P7*1000)</f>
        <v>574.67509267365836</v>
      </c>
    </row>
    <row r="11" spans="2:16" ht="27" customHeight="1">
      <c r="B11" s="64" t="s">
        <v>59</v>
      </c>
      <c r="C11" s="73" t="s">
        <v>63</v>
      </c>
      <c r="D11" s="65">
        <f>D7*D10/1000</f>
        <v>197.36080000000001</v>
      </c>
      <c r="E11" s="65">
        <f t="shared" ref="E11:O11" si="0">E7*E10/1000</f>
        <v>183.0136</v>
      </c>
      <c r="F11" s="65">
        <f t="shared" si="0"/>
        <v>184.75274999999999</v>
      </c>
      <c r="G11" s="65">
        <f t="shared" si="0"/>
        <v>158.55000000000001</v>
      </c>
      <c r="H11" s="65">
        <f t="shared" si="0"/>
        <v>136.5</v>
      </c>
      <c r="I11" s="65">
        <f t="shared" si="0"/>
        <v>29.094999999999999</v>
      </c>
      <c r="J11" s="65">
        <f t="shared" si="0"/>
        <v>0</v>
      </c>
      <c r="K11" s="65">
        <f t="shared" si="0"/>
        <v>0.59</v>
      </c>
      <c r="L11" s="65">
        <f t="shared" si="0"/>
        <v>53.543999999999997</v>
      </c>
      <c r="M11" s="65">
        <f t="shared" si="0"/>
        <v>178.154</v>
      </c>
      <c r="N11" s="65">
        <f t="shared" si="0"/>
        <v>186.00399999999999</v>
      </c>
      <c r="O11" s="65">
        <f t="shared" si="0"/>
        <v>234.95</v>
      </c>
      <c r="P11" s="62">
        <f>SUM(D11:O11)</f>
        <v>1542.51415</v>
      </c>
    </row>
    <row r="12" spans="2:16">
      <c r="B12" s="66"/>
      <c r="C12" s="67"/>
      <c r="D12" s="68"/>
      <c r="E12" s="68"/>
      <c r="F12" s="68"/>
      <c r="G12" s="68"/>
      <c r="H12" s="68"/>
      <c r="I12" s="68"/>
      <c r="J12" s="69"/>
      <c r="K12" s="68"/>
      <c r="L12" s="68"/>
      <c r="M12" s="68"/>
      <c r="N12" s="68"/>
      <c r="O12" s="68"/>
    </row>
    <row r="13" spans="2:16" ht="15">
      <c r="D13" s="98">
        <v>2019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</row>
    <row r="14" spans="2:16" ht="15">
      <c r="C14" s="57" t="s">
        <v>17</v>
      </c>
      <c r="D14" s="58" t="s">
        <v>42</v>
      </c>
      <c r="E14" s="58" t="s">
        <v>43</v>
      </c>
      <c r="F14" s="58" t="s">
        <v>44</v>
      </c>
      <c r="G14" s="58" t="s">
        <v>45</v>
      </c>
      <c r="H14" s="58" t="s">
        <v>46</v>
      </c>
      <c r="I14" s="58" t="s">
        <v>47</v>
      </c>
      <c r="J14" s="58" t="s">
        <v>48</v>
      </c>
      <c r="K14" s="58" t="s">
        <v>49</v>
      </c>
      <c r="L14" s="58" t="s">
        <v>50</v>
      </c>
      <c r="M14" s="58" t="s">
        <v>51</v>
      </c>
      <c r="N14" s="58" t="s">
        <v>52</v>
      </c>
      <c r="O14" s="58" t="s">
        <v>53</v>
      </c>
      <c r="P14" s="59" t="s">
        <v>54</v>
      </c>
    </row>
    <row r="15" spans="2:16" ht="17.100000000000001" customHeight="1">
      <c r="B15" s="60" t="s">
        <v>14</v>
      </c>
      <c r="C15" s="61" t="s">
        <v>61</v>
      </c>
      <c r="D15" s="77">
        <v>357</v>
      </c>
      <c r="E15" s="77">
        <v>305</v>
      </c>
      <c r="F15" s="77">
        <v>361</v>
      </c>
      <c r="G15" s="77">
        <v>300</v>
      </c>
      <c r="H15" s="77">
        <v>250</v>
      </c>
      <c r="I15" s="77">
        <v>54</v>
      </c>
      <c r="J15" s="70"/>
      <c r="K15" s="70"/>
      <c r="L15" s="70"/>
      <c r="M15" s="70"/>
      <c r="N15" s="70"/>
      <c r="O15" s="70"/>
      <c r="P15" s="62">
        <f>SUM(D15:O15)</f>
        <v>1627</v>
      </c>
    </row>
    <row r="16" spans="2:16" ht="27" customHeight="1">
      <c r="B16" s="60" t="s">
        <v>55</v>
      </c>
      <c r="C16" s="61" t="s">
        <v>56</v>
      </c>
      <c r="D16" s="78">
        <v>8213</v>
      </c>
      <c r="E16" s="78">
        <v>8204</v>
      </c>
      <c r="F16" s="78">
        <v>8204</v>
      </c>
      <c r="G16" s="78">
        <v>8204</v>
      </c>
      <c r="H16" s="78">
        <v>8204</v>
      </c>
      <c r="I16" s="78">
        <v>8204</v>
      </c>
      <c r="J16" s="71"/>
      <c r="K16" s="71"/>
      <c r="L16" s="71"/>
      <c r="M16" s="71"/>
      <c r="N16" s="71"/>
      <c r="O16" s="71"/>
      <c r="P16" s="62">
        <f>IF(P15=0,0,SUMPRODUCT(D15:O15,D16:O16)/P15)</f>
        <v>8205.9748002458509</v>
      </c>
    </row>
    <row r="17" spans="2:16" ht="27" customHeight="1">
      <c r="B17" s="60" t="s">
        <v>57</v>
      </c>
      <c r="C17" s="61" t="s">
        <v>56</v>
      </c>
      <c r="D17" s="78">
        <v>9108</v>
      </c>
      <c r="E17" s="78">
        <v>9108</v>
      </c>
      <c r="F17" s="78">
        <v>9108</v>
      </c>
      <c r="G17" s="78">
        <v>9108</v>
      </c>
      <c r="H17" s="78">
        <v>9108</v>
      </c>
      <c r="I17" s="78">
        <v>9108</v>
      </c>
      <c r="J17" s="71"/>
      <c r="K17" s="71"/>
      <c r="L17" s="71"/>
      <c r="M17" s="71"/>
      <c r="N17" s="71"/>
      <c r="O17" s="71"/>
      <c r="P17" s="62">
        <f>IF(P15=0,0,SUMPRODUCT(D17:O17,D15:O15)/P15)</f>
        <v>9108</v>
      </c>
    </row>
    <row r="18" spans="2:16" ht="27" customHeight="1">
      <c r="B18" s="60" t="s">
        <v>58</v>
      </c>
      <c r="C18" s="61" t="s">
        <v>62</v>
      </c>
      <c r="D18" s="79">
        <v>648</v>
      </c>
      <c r="E18" s="79">
        <v>674</v>
      </c>
      <c r="F18" s="79">
        <v>738.74</v>
      </c>
      <c r="G18" s="79">
        <v>738.74</v>
      </c>
      <c r="H18" s="79">
        <v>738.74</v>
      </c>
      <c r="I18" s="79">
        <v>738.74</v>
      </c>
      <c r="J18" s="72"/>
      <c r="K18" s="72"/>
      <c r="L18" s="72"/>
      <c r="M18" s="72"/>
      <c r="N18" s="72"/>
      <c r="O18" s="72"/>
      <c r="P18" s="63">
        <f>IF(P15=0,0,P19/P15*1000)</f>
        <v>706.8868838352796</v>
      </c>
    </row>
    <row r="19" spans="2:16" ht="27" customHeight="1">
      <c r="B19" s="60" t="s">
        <v>59</v>
      </c>
      <c r="C19" s="73" t="s">
        <v>63</v>
      </c>
      <c r="D19" s="65">
        <f t="shared" ref="D19:O19" si="1">D15*D18/1000</f>
        <v>231.33600000000001</v>
      </c>
      <c r="E19" s="65">
        <f t="shared" si="1"/>
        <v>205.57</v>
      </c>
      <c r="F19" s="65">
        <v>267</v>
      </c>
      <c r="G19" s="65">
        <f t="shared" si="1"/>
        <v>221.62200000000001</v>
      </c>
      <c r="H19" s="65">
        <f t="shared" si="1"/>
        <v>184.685</v>
      </c>
      <c r="I19" s="65">
        <f t="shared" si="1"/>
        <v>39.891959999999997</v>
      </c>
      <c r="J19" s="65">
        <f t="shared" si="1"/>
        <v>0</v>
      </c>
      <c r="K19" s="65">
        <f t="shared" si="1"/>
        <v>0</v>
      </c>
      <c r="L19" s="65">
        <f t="shared" si="1"/>
        <v>0</v>
      </c>
      <c r="M19" s="65">
        <f t="shared" si="1"/>
        <v>0</v>
      </c>
      <c r="N19" s="65">
        <f t="shared" si="1"/>
        <v>0</v>
      </c>
      <c r="O19" s="65">
        <f t="shared" si="1"/>
        <v>0</v>
      </c>
      <c r="P19" s="62">
        <f>SUM(D19:O19)</f>
        <v>1150.1049599999999</v>
      </c>
    </row>
    <row r="20" spans="2:16">
      <c r="J20" s="74"/>
    </row>
    <row r="21" spans="2:16">
      <c r="C21" s="57" t="s">
        <v>60</v>
      </c>
      <c r="D21" s="75" t="s">
        <v>86</v>
      </c>
      <c r="E21" s="76"/>
    </row>
    <row r="22" spans="2:16" ht="15">
      <c r="B22" s="60" t="s">
        <v>14</v>
      </c>
      <c r="C22" s="61" t="s">
        <v>61</v>
      </c>
      <c r="D22" s="96">
        <f>SUM(J7:O7)+SUM(D15:I15)</f>
        <v>2663</v>
      </c>
      <c r="E22" s="97"/>
    </row>
    <row r="23" spans="2:16" ht="27" customHeight="1">
      <c r="B23" s="60" t="s">
        <v>55</v>
      </c>
      <c r="C23" s="61" t="s">
        <v>56</v>
      </c>
      <c r="D23" s="96">
        <f>IF(D22=0,0,(J7*J8+K7*K8+L7*L8+M7*M8+N7*N8+O7*O8+D15*D16+E15*E16+F15*F16+G15*G16+H15*H16+I15*I16)/D22)</f>
        <v>8201.4314682688691</v>
      </c>
      <c r="E23" s="97"/>
    </row>
    <row r="24" spans="2:16" ht="27" customHeight="1">
      <c r="B24" s="60" t="s">
        <v>57</v>
      </c>
      <c r="C24" s="61" t="s">
        <v>56</v>
      </c>
      <c r="D24" s="96">
        <f>IF(D22=0,0,(J7*J9+K7*K9+L7*L9+M7*M9+N7*N9+O7*O9+D15*D17+E15*E17+F15*F17+G15*G17+H15*H17+I15*I17)/D22)</f>
        <v>9116.2065339842284</v>
      </c>
      <c r="E24" s="97"/>
    </row>
    <row r="25" spans="2:16" ht="27" customHeight="1">
      <c r="B25" s="60" t="s">
        <v>58</v>
      </c>
      <c r="C25" s="61" t="s">
        <v>62</v>
      </c>
      <c r="D25" s="99">
        <f>IF(D22=0,0,D26/D22*1000)</f>
        <v>677.18624108148697</v>
      </c>
      <c r="E25" s="99"/>
    </row>
    <row r="26" spans="2:16" ht="27" customHeight="1">
      <c r="B26" s="60" t="s">
        <v>59</v>
      </c>
      <c r="C26" s="73" t="s">
        <v>63</v>
      </c>
      <c r="D26" s="96">
        <f>SUM(J11:O11)+SUM(D19:I19)</f>
        <v>1803.3469599999999</v>
      </c>
      <c r="E26" s="97"/>
    </row>
    <row r="27" spans="2:16">
      <c r="H27" s="28" t="s">
        <v>22</v>
      </c>
      <c r="N27" s="16" t="s">
        <v>6</v>
      </c>
    </row>
    <row r="28" spans="2:16">
      <c r="I28" s="30" t="s">
        <v>88</v>
      </c>
      <c r="M28" s="94" t="s">
        <v>7</v>
      </c>
      <c r="N28" s="95"/>
      <c r="O28" s="30" t="s">
        <v>89</v>
      </c>
    </row>
  </sheetData>
  <mergeCells count="8">
    <mergeCell ref="M28:N28"/>
    <mergeCell ref="D26:E26"/>
    <mergeCell ref="D5:P5"/>
    <mergeCell ref="D13:P13"/>
    <mergeCell ref="D22:E22"/>
    <mergeCell ref="D23:E23"/>
    <mergeCell ref="D24:E24"/>
    <mergeCell ref="D25:E25"/>
  </mergeCells>
  <pageMargins left="0.70866141732283472" right="0.11811023622047245" top="0.35433070866141736" bottom="0.15748031496062992" header="0.31496062992125984" footer="0.31496062992125984"/>
  <pageSetup paperSize="9" orientation="landscape" r:id="rId1"/>
  <ignoredErrors>
    <ignoredError sqref="D22" formulaRange="1"/>
    <ignoredError sqref="D14:O14 D6:O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GOR-2019</vt:lpstr>
      <vt:lpstr>Твърди горива</vt:lpstr>
      <vt:lpstr>Течни горива</vt:lpstr>
      <vt:lpstr>Приподен газ</vt:lpstr>
    </vt:vector>
  </TitlesOfParts>
  <Company>ocz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</dc:creator>
  <cp:lastModifiedBy>user</cp:lastModifiedBy>
  <cp:lastPrinted>2019-03-25T08:05:36Z</cp:lastPrinted>
  <dcterms:created xsi:type="dcterms:W3CDTF">2004-07-15T11:50:49Z</dcterms:created>
  <dcterms:modified xsi:type="dcterms:W3CDTF">2019-03-29T13:35:06Z</dcterms:modified>
</cp:coreProperties>
</file>