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760" activeTab="4"/>
  </bookViews>
  <sheets>
    <sheet name="GOR-2016" sheetId="4" r:id="rId1"/>
    <sheet name="Природен газ" sheetId="7" r:id="rId2"/>
    <sheet name="GOR-2015-2016" sheetId="8" r:id="rId3"/>
    <sheet name="Твърди горива2016-2017" sheetId="5" r:id="rId4"/>
    <sheet name="Твърди горива2015-2016" sheetId="9" r:id="rId5"/>
  </sheets>
  <calcPr calcId="145621"/>
</workbook>
</file>

<file path=xl/calcChain.xml><?xml version="1.0" encoding="utf-8"?>
<calcChain xmlns="http://schemas.openxmlformats.org/spreadsheetml/2006/main">
  <c r="E7" i="9" l="1"/>
  <c r="E8" i="9" s="1"/>
  <c r="E9" i="9" s="1"/>
  <c r="E10" i="9" s="1"/>
  <c r="E11" i="9" s="1"/>
  <c r="E12" i="9" s="1"/>
  <c r="E13" i="9" s="1"/>
  <c r="C7" i="9"/>
  <c r="C8" i="9" s="1"/>
  <c r="C9" i="9" s="1"/>
  <c r="C10" i="9" s="1"/>
  <c r="C11" i="9" s="1"/>
  <c r="C12" i="9" s="1"/>
  <c r="C13" i="9" s="1"/>
  <c r="C14" i="9" s="1"/>
  <c r="E20" i="4" l="1"/>
  <c r="E15" i="9" l="1"/>
  <c r="E16" i="9" s="1"/>
  <c r="E17" i="9" s="1"/>
  <c r="E18" i="9" s="1"/>
  <c r="C15" i="9" l="1"/>
  <c r="C16" i="9" s="1"/>
  <c r="C17" i="9" s="1"/>
  <c r="C18" i="9" s="1"/>
  <c r="C7" i="5"/>
  <c r="D7" i="5" s="1"/>
  <c r="H28" i="8" l="1"/>
  <c r="G28" i="8"/>
  <c r="E28" i="8"/>
  <c r="H24" i="8"/>
  <c r="G24" i="8"/>
  <c r="F24" i="8"/>
  <c r="H23" i="8"/>
  <c r="G23" i="8"/>
  <c r="F23" i="8"/>
  <c r="H22" i="8"/>
  <c r="G22" i="8"/>
  <c r="F22" i="8"/>
  <c r="H21" i="8"/>
  <c r="F21" i="8"/>
  <c r="G21" i="8" s="1"/>
  <c r="E20" i="8"/>
  <c r="C20" i="8"/>
  <c r="F20" i="8" s="1"/>
  <c r="H18" i="8"/>
  <c r="H13" i="8"/>
  <c r="G13" i="8"/>
  <c r="F13" i="8"/>
  <c r="H12" i="8"/>
  <c r="G12" i="8"/>
  <c r="F12" i="8"/>
  <c r="H11" i="8"/>
  <c r="G11" i="8"/>
  <c r="F11" i="8"/>
  <c r="G10" i="8"/>
  <c r="F10" i="8"/>
  <c r="H10" i="8" s="1"/>
  <c r="F9" i="8"/>
  <c r="E9" i="8"/>
  <c r="D9" i="8"/>
  <c r="H9" i="8" s="1"/>
  <c r="C9" i="8"/>
  <c r="G9" i="8" l="1"/>
  <c r="D20" i="8"/>
  <c r="C8" i="5"/>
  <c r="E8" i="5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H20" i="8" l="1"/>
  <c r="G20" i="8"/>
  <c r="D22" i="7"/>
  <c r="D24" i="7" s="1"/>
  <c r="O11" i="7"/>
  <c r="D19" i="7"/>
  <c r="E19" i="7"/>
  <c r="F19" i="7"/>
  <c r="G19" i="7"/>
  <c r="H19" i="7"/>
  <c r="I19" i="7"/>
  <c r="J19" i="7"/>
  <c r="O19" i="7"/>
  <c r="N19" i="7"/>
  <c r="M19" i="7"/>
  <c r="L19" i="7"/>
  <c r="K19" i="7"/>
  <c r="P15" i="7"/>
  <c r="P16" i="7" s="1"/>
  <c r="N11" i="7"/>
  <c r="M11" i="7"/>
  <c r="L11" i="7"/>
  <c r="K11" i="7"/>
  <c r="J11" i="7"/>
  <c r="I11" i="7"/>
  <c r="H11" i="7"/>
  <c r="G11" i="7"/>
  <c r="F11" i="7"/>
  <c r="E11" i="7"/>
  <c r="D11" i="7"/>
  <c r="P7" i="7"/>
  <c r="G28" i="4"/>
  <c r="H18" i="4"/>
  <c r="H28" i="4"/>
  <c r="F21" i="4"/>
  <c r="G21" i="4" s="1"/>
  <c r="H22" i="4"/>
  <c r="H23" i="4"/>
  <c r="H24" i="4"/>
  <c r="C20" i="4"/>
  <c r="D20" i="4" s="1"/>
  <c r="G22" i="4"/>
  <c r="G23" i="4"/>
  <c r="G24" i="4"/>
  <c r="H11" i="4"/>
  <c r="H12" i="4"/>
  <c r="H13" i="4"/>
  <c r="C9" i="4"/>
  <c r="D9" i="4" s="1"/>
  <c r="G11" i="4"/>
  <c r="G12" i="4"/>
  <c r="G13" i="4"/>
  <c r="E28" i="4"/>
  <c r="F24" i="4"/>
  <c r="F23" i="4"/>
  <c r="F22" i="4"/>
  <c r="E9" i="4"/>
  <c r="F10" i="4"/>
  <c r="H10" i="4" s="1"/>
  <c r="F11" i="4"/>
  <c r="F12" i="4"/>
  <c r="F13" i="4"/>
  <c r="P8" i="7"/>
  <c r="P9" i="7"/>
  <c r="C10" i="5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P19" i="7" l="1"/>
  <c r="P18" i="7" s="1"/>
  <c r="P17" i="7"/>
  <c r="P11" i="7"/>
  <c r="P10" i="7" s="1"/>
  <c r="D26" i="7"/>
  <c r="D25" i="7" s="1"/>
  <c r="D23" i="7"/>
  <c r="G10" i="4"/>
  <c r="F9" i="4"/>
  <c r="H9" i="4" s="1"/>
  <c r="H21" i="4"/>
  <c r="F20" i="4"/>
  <c r="G20" i="4" s="1"/>
  <c r="H20" i="4" l="1"/>
  <c r="G9" i="4"/>
</calcChain>
</file>

<file path=xl/sharedStrings.xml><?xml version="1.0" encoding="utf-8"?>
<sst xmlns="http://schemas.openxmlformats.org/spreadsheetml/2006/main" count="285" uniqueCount="105">
  <si>
    <t>количество</t>
  </si>
  <si>
    <t>калоричност</t>
  </si>
  <si>
    <t>цена на</t>
  </si>
  <si>
    <t>/без ДДС/</t>
  </si>
  <si>
    <t>обща сума</t>
  </si>
  <si>
    <t>лв.</t>
  </si>
  <si>
    <t>Изпълнителен директор:</t>
  </si>
  <si>
    <t>Приложение №2</t>
  </si>
  <si>
    <t xml:space="preserve">Дружество: </t>
  </si>
  <si>
    <t>Твърдо говиво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</si>
  <si>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</si>
  <si>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</si>
  <si>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</si>
  <si>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</si>
  <si>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</si>
  <si>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</si>
  <si>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</si>
  <si>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</si>
  <si>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t</t>
  </si>
  <si>
    <t>kcal/kg</t>
  </si>
  <si>
    <t>BGN</t>
  </si>
  <si>
    <t xml:space="preserve">Главен счетоводител: </t>
  </si>
  <si>
    <t xml:space="preserve">Ръководител: </t>
  </si>
  <si>
    <t xml:space="preserve">Дружество :   </t>
  </si>
  <si>
    <t>Вид</t>
  </si>
  <si>
    <t>общо</t>
  </si>
  <si>
    <t>лв./t</t>
  </si>
  <si>
    <t>натур.гориво</t>
  </si>
  <si>
    <t>условно гориво</t>
  </si>
  <si>
    <t>при 7 000 kcal/kg</t>
  </si>
  <si>
    <t>цена на натур.</t>
  </si>
  <si>
    <t>гориво при</t>
  </si>
  <si>
    <t>склад</t>
  </si>
  <si>
    <t>ПАРАМЕТРИ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</si>
  <si>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</si>
  <si>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по договор</t>
  </si>
  <si>
    <t>ОБЩО от всички видове</t>
  </si>
  <si>
    <t>3. Оставащи количества по Договор №     /   .  .200  г.</t>
  </si>
  <si>
    <t>4. Оставащи количества по Договор №     /   .  .200  г.</t>
  </si>
  <si>
    <t>5. Оставащи количества по Договор №     /   .  .200  г.</t>
  </si>
  <si>
    <t>Гориво за ценовия период (количество, калоричност, сресдно претеглена цена )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</si>
  <si>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</si>
  <si>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</si>
  <si>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</si>
  <si>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</si>
  <si>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</si>
  <si>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</si>
  <si>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</si>
  <si>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</si>
  <si>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</si>
  <si>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</si>
  <si>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</si>
  <si>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</si>
  <si>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</si>
  <si>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</si>
  <si>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</si>
  <si>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</si>
  <si>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</si>
  <si>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t>Цена на пр. газ /без ДДС/</t>
  </si>
  <si>
    <t>Обща сума /без ДДС/</t>
  </si>
  <si>
    <t>период</t>
  </si>
  <si>
    <r>
      <t>k nm</t>
    </r>
    <r>
      <rPr>
        <vertAlign val="superscript"/>
        <sz val="9"/>
        <rFont val="Times New Roman"/>
        <family val="1"/>
      </rPr>
      <t>3</t>
    </r>
  </si>
  <si>
    <r>
      <t>BGN/k nm</t>
    </r>
    <r>
      <rPr>
        <vertAlign val="superscript"/>
        <sz val="9"/>
        <rFont val="Times New Roman"/>
        <family val="1"/>
      </rPr>
      <t>3</t>
    </r>
  </si>
  <si>
    <t>kBGN</t>
  </si>
  <si>
    <t>"ТЕЦ ГОРНА ОРЯХОВИЦА" ЕАД гр. Горна Оряховица</t>
  </si>
  <si>
    <t xml:space="preserve">                                                        </t>
  </si>
  <si>
    <t>/инж. Анатолй Ботов/</t>
  </si>
  <si>
    <t>"ТЕЦ Горна Оряховица" ЕАД</t>
  </si>
  <si>
    <t>/инж. Анатолий Ботов/</t>
  </si>
  <si>
    <t>инж. Анатолий Ботов</t>
  </si>
  <si>
    <t>"ТЕЦ ГОРНА ОРЯХОВИЦА"ЕАД, гр. Горна Оряховица</t>
  </si>
  <si>
    <t>В цената влизат 2.20 лв/т за ЖП маневра</t>
  </si>
  <si>
    <t>31.12.2014 г.</t>
  </si>
  <si>
    <t>31.01.2015 г.</t>
  </si>
  <si>
    <t>28.02.2015 г.</t>
  </si>
  <si>
    <t>31.03.2015 г.</t>
  </si>
  <si>
    <t>30.04.2015 г.</t>
  </si>
  <si>
    <t>31.05.2015 г.</t>
  </si>
  <si>
    <t>30.06.2015 г.</t>
  </si>
  <si>
    <t>31.07.2015 г.</t>
  </si>
  <si>
    <t>31.08.2015 г.</t>
  </si>
  <si>
    <t>30.09.2015 г.</t>
  </si>
  <si>
    <t>31.10.2015 г.</t>
  </si>
  <si>
    <t>30.11.2015 г.</t>
  </si>
  <si>
    <t>31.12.2015 г.</t>
  </si>
  <si>
    <t>31.01.2016 г.</t>
  </si>
  <si>
    <t>29.02.2016 г.</t>
  </si>
  <si>
    <t>Росен Иванов</t>
  </si>
  <si>
    <t>2. Оставащи количества по Договор от 01.12.2015 г.</t>
  </si>
  <si>
    <t xml:space="preserve">                                 СРЕДНА ЦЕНА НА ВЪГЛИЩАТА ЗА 2016 Г. ПО СКЛАДОВА НАЛИЧНОСТ КЪМ 01.03.2016 Г. И  ПО  СКЛЮЧЕНИ ДОГОВОРИ </t>
  </si>
  <si>
    <t>1. Складова наличност към 01.03.2016 г.</t>
  </si>
  <si>
    <t>Цената е определена по курс на долара към 14.03.2016 г. - 1,759лв/$</t>
  </si>
  <si>
    <t>01.07.2015-30.06.2016</t>
  </si>
  <si>
    <t>31.09.2015 г.</t>
  </si>
  <si>
    <t>30.10.2015 г.</t>
  </si>
  <si>
    <t>31.11.2015 г.</t>
  </si>
  <si>
    <t>30.12.2015 г.</t>
  </si>
  <si>
    <t>30.03.2016 г.</t>
  </si>
  <si>
    <t>30.04.2016 г.</t>
  </si>
  <si>
    <t>31.05.2016 г.</t>
  </si>
  <si>
    <t>30.06.2016 г.</t>
  </si>
  <si>
    <t>справка 6</t>
  </si>
  <si>
    <t>30.07.2015 г.</t>
  </si>
  <si>
    <t>От 01.07.2015 г до 29.02.2016 г са изгорени 21 647 т въглища на стойност 4318696,79лв. От 01.03.2016 г до 30.06.2016 г. по прогноза ще бъдат изразходени</t>
  </si>
  <si>
    <r>
      <t xml:space="preserve">7 973т * 196,53 лв./тон на стойност 1566933,69 лв. Общо за периода ще се изразходват въглища 29 620 т на стойност  5 885 629,79лв. при средна цена </t>
    </r>
    <r>
      <rPr>
        <b/>
        <sz val="10"/>
        <rFont val="Arial"/>
        <family val="2"/>
        <charset val="204"/>
      </rPr>
      <t>198,70лв./тон.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</si>
</sst>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kcal/kg&quot;"/>
  </numFmts>
  <fonts count="13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i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distributed"/>
    </xf>
    <xf numFmtId="3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 vertical="distributed"/>
    </xf>
    <xf numFmtId="2" fontId="3" fillId="0" borderId="0" xfId="0" applyNumberFormat="1" applyFont="1" applyFill="1" applyBorder="1"/>
    <xf numFmtId="2" fontId="3" fillId="0" borderId="0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0" xfId="0" applyFont="1" applyBorder="1" applyAlignment="1">
      <alignment horizontal="left" vertical="distributed"/>
    </xf>
    <xf numFmtId="3" fontId="3" fillId="0" borderId="1" xfId="0" applyNumberFormat="1" applyFont="1" applyFill="1" applyBorder="1" applyAlignment="1" applyProtection="1">
      <alignment horizontal="center" vertical="center"/>
      <protection locked="0"/>
    </xf>
    <xf numFmtId="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 applyProtection="1">
      <alignment horizontal="right" vertical="center"/>
      <protection locked="0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right" vertical="center"/>
      <protection locked="0"/>
    </xf>
    <xf numFmtId="3" fontId="3" fillId="2" borderId="1" xfId="0" applyNumberFormat="1" applyFont="1" applyFill="1" applyBorder="1" applyAlignment="1" applyProtection="1">
      <alignment horizontal="right" vertical="center"/>
      <protection locked="0"/>
    </xf>
    <xf numFmtId="164" fontId="3" fillId="0" borderId="5" xfId="0" applyNumberFormat="1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3" fillId="0" borderId="0" xfId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/>
    </xf>
    <xf numFmtId="3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7" fillId="0" borderId="9" xfId="1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2" fillId="0" borderId="1" xfId="0" applyFont="1" applyBorder="1"/>
    <xf numFmtId="0" fontId="0" fillId="0" borderId="1" xfId="0" applyBorder="1"/>
    <xf numFmtId="3" fontId="0" fillId="2" borderId="1" xfId="0" applyNumberFormat="1" applyFill="1" applyBorder="1"/>
    <xf numFmtId="3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3" fontId="3" fillId="2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3" fontId="0" fillId="0" borderId="1" xfId="0" applyNumberFormat="1" applyBorder="1" applyAlignment="1" applyProtection="1">
      <alignment horizontal="center"/>
      <protection hidden="1"/>
    </xf>
    <xf numFmtId="2" fontId="0" fillId="0" borderId="0" xfId="0" applyNumberFormat="1"/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4" fontId="0" fillId="0" borderId="1" xfId="0" applyNumberFormat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/>
      <protection hidden="1"/>
    </xf>
    <xf numFmtId="0" fontId="0" fillId="0" borderId="0" xfId="0" applyFill="1" applyProtection="1">
      <protection hidden="1"/>
    </xf>
    <xf numFmtId="0" fontId="0" fillId="0" borderId="0" xfId="0" applyFill="1" applyAlignment="1" applyProtection="1">
      <alignment horizontal="left"/>
      <protection locked="0"/>
    </xf>
    <xf numFmtId="0" fontId="0" fillId="0" borderId="13" xfId="0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distributed"/>
    </xf>
    <xf numFmtId="0" fontId="6" fillId="0" borderId="0" xfId="0" applyFont="1"/>
    <xf numFmtId="0" fontId="0" fillId="0" borderId="0" xfId="0" applyFill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distributed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0" fillId="0" borderId="0" xfId="0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3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3" fontId="11" fillId="0" borderId="12" xfId="0" applyNumberFormat="1" applyFont="1" applyBorder="1" applyAlignment="1">
      <alignment vertical="center"/>
    </xf>
    <xf numFmtId="3" fontId="11" fillId="0" borderId="13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0" fontId="0" fillId="2" borderId="0" xfId="0" applyFill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</cellXfs>
  <cellStyles count="2">
    <cellStyle name="Normal 2" xfId="1"/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workbookViewId="0">
      <selection activeCell="F28" sqref="F28"/>
    </sheetView>
  </sheetViews>
  <sheetFormatPr defaultColWidth="0" defaultRowHeight="12.75" zeroHeight="1" x14ac:dyDescent="0.2"/>
  <cols>
    <col min="1" max="1" width="49.7109375" style="16" customWidth="1"/>
    <col min="2" max="2" width="6.85546875" style="16" customWidth="1"/>
    <col min="3" max="3" width="11.85546875" style="16" customWidth="1"/>
    <col min="4" max="5" width="12.28515625" style="16" customWidth="1"/>
    <col min="6" max="6" width="12.42578125" style="16" customWidth="1"/>
    <col min="7" max="7" width="17.28515625" style="16" bestFit="1" customWidth="1"/>
    <col min="8" max="8" width="15.42578125" style="16" customWidth="1"/>
    <col min="9" max="9" width="9.140625" style="16" customWidth="1"/>
    <col min="10" max="16384" width="0" style="16" hidden="1"/>
  </cols>
  <sheetData>
    <row r="1" spans="1:8" x14ac:dyDescent="0.2">
      <c r="A1" s="15" t="s">
        <v>23</v>
      </c>
      <c r="B1" s="15"/>
      <c r="C1" s="79" t="s">
        <v>70</v>
      </c>
      <c r="H1" s="16" t="s">
        <v>101</v>
      </c>
    </row>
    <row r="2" spans="1:8" x14ac:dyDescent="0.2">
      <c r="H2" s="16" t="s">
        <v>7</v>
      </c>
    </row>
    <row r="3" spans="1:8" x14ac:dyDescent="0.2">
      <c r="A3" s="98" t="s">
        <v>89</v>
      </c>
      <c r="B3" s="98"/>
      <c r="C3" s="98"/>
      <c r="D3" s="98"/>
      <c r="E3" s="98"/>
      <c r="F3" s="98"/>
      <c r="G3" s="98"/>
      <c r="H3" s="98"/>
    </row>
    <row r="4" spans="1:8" x14ac:dyDescent="0.2"/>
    <row r="5" spans="1:8" x14ac:dyDescent="0.2">
      <c r="A5" s="96" t="s">
        <v>33</v>
      </c>
      <c r="B5" s="96" t="s">
        <v>24</v>
      </c>
      <c r="C5" s="96" t="s">
        <v>0</v>
      </c>
      <c r="D5" s="96" t="s">
        <v>1</v>
      </c>
      <c r="E5" s="34" t="s">
        <v>4</v>
      </c>
      <c r="F5" s="17" t="s">
        <v>2</v>
      </c>
      <c r="G5" s="17" t="s">
        <v>2</v>
      </c>
      <c r="H5" s="17" t="s">
        <v>30</v>
      </c>
    </row>
    <row r="6" spans="1:8" x14ac:dyDescent="0.2">
      <c r="A6" s="96"/>
      <c r="B6" s="96"/>
      <c r="C6" s="96"/>
      <c r="D6" s="96"/>
      <c r="E6" s="35" t="s">
        <v>32</v>
      </c>
      <c r="F6" s="18" t="s">
        <v>27</v>
      </c>
      <c r="G6" s="18" t="s">
        <v>28</v>
      </c>
      <c r="H6" s="18" t="s">
        <v>31</v>
      </c>
    </row>
    <row r="7" spans="1:8" x14ac:dyDescent="0.2">
      <c r="A7" s="96"/>
      <c r="B7" s="96"/>
      <c r="C7" s="96"/>
      <c r="D7" s="96"/>
      <c r="E7" s="36" t="s">
        <v>3</v>
      </c>
      <c r="F7" s="19" t="s">
        <v>3</v>
      </c>
      <c r="G7" s="19" t="s">
        <v>29</v>
      </c>
      <c r="H7" s="20">
        <v>6000</v>
      </c>
    </row>
    <row r="8" spans="1:8" ht="14.25" x14ac:dyDescent="0.25">
      <c r="A8" s="38"/>
      <c r="B8" s="37"/>
      <c r="C8" s="38" t="s">
        <v>18</v>
      </c>
      <c r="D8" s="38" t="s">
        <v>19</v>
      </c>
      <c r="E8" s="38" t="s">
        <v>5</v>
      </c>
      <c r="F8" s="38" t="s">
        <v>26</v>
      </c>
      <c r="G8" s="38" t="s">
        <v>34</v>
      </c>
      <c r="H8" s="38" t="s">
        <v>26</v>
      </c>
    </row>
    <row r="9" spans="1:8" x14ac:dyDescent="0.2">
      <c r="A9" s="99" t="s">
        <v>90</v>
      </c>
      <c r="B9" s="39" t="s">
        <v>25</v>
      </c>
      <c r="C9" s="49">
        <f>SUM(C10:C13)</f>
        <v>9480</v>
      </c>
      <c r="D9" s="43">
        <f>IF(C9=0,0,SUMPRODUCT(C10:C13,D10:D13)/C9)</f>
        <v>4896</v>
      </c>
      <c r="E9" s="48">
        <f>SUM(E10:E13)</f>
        <v>1802118.73</v>
      </c>
      <c r="F9" s="41">
        <f>IF(C9=0,0,E9/C9)</f>
        <v>190.09691244725738</v>
      </c>
      <c r="G9" s="46">
        <f>IF($D9=0,0,$F9/$D9*7000)</f>
        <v>271.78888626037616</v>
      </c>
      <c r="H9" s="46">
        <f>IF($D9=0,0,$F9/$D9*$H$7)</f>
        <v>232.96190250889384</v>
      </c>
    </row>
    <row r="10" spans="1:8" x14ac:dyDescent="0.2">
      <c r="A10" s="100"/>
      <c r="B10" s="39">
        <v>1</v>
      </c>
      <c r="C10" s="50">
        <v>9480</v>
      </c>
      <c r="D10" s="23">
        <v>4896</v>
      </c>
      <c r="E10" s="47">
        <v>1802118.73</v>
      </c>
      <c r="F10" s="41">
        <f>IF(C10=0,0,E10/C10)</f>
        <v>190.09691244725738</v>
      </c>
      <c r="G10" s="46">
        <f>IF($D10=0,0,$F10/$D10*7000)</f>
        <v>271.78888626037616</v>
      </c>
      <c r="H10" s="46">
        <f>IF($D10=0,0,$F10/$D10*$H$7)</f>
        <v>232.96190250889384</v>
      </c>
    </row>
    <row r="11" spans="1:8" x14ac:dyDescent="0.2">
      <c r="A11" s="100"/>
      <c r="B11" s="39">
        <v>2</v>
      </c>
      <c r="C11" s="50"/>
      <c r="D11" s="23"/>
      <c r="E11" s="47"/>
      <c r="F11" s="41">
        <f>IF(C11=0,0,E11/C11)</f>
        <v>0</v>
      </c>
      <c r="G11" s="46">
        <f>IF($D11=0,0,$F11/$D11*7000)</f>
        <v>0</v>
      </c>
      <c r="H11" s="46">
        <f>IF($D11=0,0,$F11/$D11*$H$7)</f>
        <v>0</v>
      </c>
    </row>
    <row r="12" spans="1:8" x14ac:dyDescent="0.2">
      <c r="A12" s="100"/>
      <c r="B12" s="39">
        <v>3</v>
      </c>
      <c r="C12" s="50"/>
      <c r="D12" s="23"/>
      <c r="E12" s="47"/>
      <c r="F12" s="41">
        <f>IF(C12=0,0,E12/C12)</f>
        <v>0</v>
      </c>
      <c r="G12" s="46">
        <f>IF($D12=0,0,$F12/$D12*7000)</f>
        <v>0</v>
      </c>
      <c r="H12" s="46">
        <f>IF($D12=0,0,$F12/$D12*$H$7)</f>
        <v>0</v>
      </c>
    </row>
    <row r="13" spans="1:8" x14ac:dyDescent="0.2">
      <c r="A13" s="101"/>
      <c r="B13" s="39">
        <v>4</v>
      </c>
      <c r="C13" s="50"/>
      <c r="D13" s="23"/>
      <c r="E13" s="47"/>
      <c r="F13" s="41">
        <f>IF(C13=0,0,E13/C13)</f>
        <v>0</v>
      </c>
      <c r="G13" s="46">
        <f>IF($D13=0,0,$F13/$D13*7000)</f>
        <v>0</v>
      </c>
      <c r="H13" s="46">
        <f>IF($D13=0,0,$F13/$D13*$H$7)</f>
        <v>0</v>
      </c>
    </row>
    <row r="14" spans="1:8" x14ac:dyDescent="0.2">
      <c r="A14" s="42"/>
      <c r="B14" s="22"/>
      <c r="C14" s="27"/>
      <c r="D14" s="27"/>
      <c r="E14" s="25"/>
      <c r="F14" s="33"/>
      <c r="G14" s="33"/>
      <c r="H14" s="33"/>
    </row>
    <row r="15" spans="1:8" x14ac:dyDescent="0.2">
      <c r="A15" s="42"/>
      <c r="B15" s="22"/>
      <c r="C15" s="27"/>
      <c r="D15" s="27"/>
      <c r="E15" s="25"/>
      <c r="F15" s="33"/>
      <c r="G15" s="33"/>
      <c r="H15" s="33"/>
    </row>
    <row r="16" spans="1:8" x14ac:dyDescent="0.2">
      <c r="A16" s="96" t="s">
        <v>33</v>
      </c>
      <c r="B16" s="96" t="s">
        <v>24</v>
      </c>
      <c r="C16" s="96" t="s">
        <v>0</v>
      </c>
      <c r="D16" s="96" t="s">
        <v>1</v>
      </c>
      <c r="E16" s="34" t="s">
        <v>4</v>
      </c>
      <c r="F16" s="17" t="s">
        <v>2</v>
      </c>
      <c r="G16" s="17" t="s">
        <v>2</v>
      </c>
      <c r="H16" s="17" t="s">
        <v>30</v>
      </c>
    </row>
    <row r="17" spans="1:8" x14ac:dyDescent="0.2">
      <c r="A17" s="96"/>
      <c r="B17" s="96"/>
      <c r="C17" s="96"/>
      <c r="D17" s="96"/>
      <c r="E17" s="35" t="s">
        <v>35</v>
      </c>
      <c r="F17" s="18" t="s">
        <v>27</v>
      </c>
      <c r="G17" s="18" t="s">
        <v>28</v>
      </c>
      <c r="H17" s="18" t="s">
        <v>31</v>
      </c>
    </row>
    <row r="18" spans="1:8" x14ac:dyDescent="0.2">
      <c r="A18" s="96"/>
      <c r="B18" s="96"/>
      <c r="C18" s="96"/>
      <c r="D18" s="96"/>
      <c r="E18" s="36" t="s">
        <v>3</v>
      </c>
      <c r="F18" s="19" t="s">
        <v>3</v>
      </c>
      <c r="G18" s="19" t="s">
        <v>29</v>
      </c>
      <c r="H18" s="51">
        <f>H7</f>
        <v>6000</v>
      </c>
    </row>
    <row r="19" spans="1:8" ht="14.25" x14ac:dyDescent="0.25">
      <c r="A19" s="38"/>
      <c r="B19" s="37"/>
      <c r="C19" s="38" t="s">
        <v>18</v>
      </c>
      <c r="D19" s="38" t="s">
        <v>19</v>
      </c>
      <c r="E19" s="38" t="s">
        <v>5</v>
      </c>
      <c r="F19" s="38" t="s">
        <v>26</v>
      </c>
      <c r="G19" s="38" t="s">
        <v>34</v>
      </c>
      <c r="H19" s="38" t="s">
        <v>26</v>
      </c>
    </row>
    <row r="20" spans="1:8" x14ac:dyDescent="0.2">
      <c r="A20" s="38" t="s">
        <v>36</v>
      </c>
      <c r="B20" s="39" t="s">
        <v>25</v>
      </c>
      <c r="C20" s="49">
        <f>SUM(C21:C24)</f>
        <v>6663.87</v>
      </c>
      <c r="D20" s="43">
        <f>IF(C20=0,0,SUMPRODUCT(C21:C24,D21:D24)/C20)</f>
        <v>5400</v>
      </c>
      <c r="E20" s="48">
        <f>SUM(E21:E24)</f>
        <v>1180994</v>
      </c>
      <c r="F20" s="41">
        <f>IF(C20=0,0,E20/C20)</f>
        <v>177.22344523527619</v>
      </c>
      <c r="G20" s="46">
        <f>IF($D20=0,0,$F20/$D20*7000)</f>
        <v>229.73409567535799</v>
      </c>
      <c r="H20" s="46">
        <f>IF($D20=0,0,$F20/$D20*$H$18)</f>
        <v>196.91493915030685</v>
      </c>
    </row>
    <row r="21" spans="1:8" x14ac:dyDescent="0.2">
      <c r="A21" s="40" t="s">
        <v>88</v>
      </c>
      <c r="B21" s="39">
        <v>1</v>
      </c>
      <c r="C21" s="50">
        <v>6663.87</v>
      </c>
      <c r="D21" s="23">
        <v>5400</v>
      </c>
      <c r="E21" s="47">
        <v>1180994</v>
      </c>
      <c r="F21" s="41">
        <f>IF(C21=0,0,E21/C21)</f>
        <v>177.22344523527619</v>
      </c>
      <c r="G21" s="46">
        <f>IF($D21=0,0,$F21/$D21*7000)</f>
        <v>229.73409567535799</v>
      </c>
      <c r="H21" s="46">
        <f>IF($D21=0,0,$F21/$D21*$H$18)</f>
        <v>196.91493915030685</v>
      </c>
    </row>
    <row r="22" spans="1:8" ht="14.25" customHeight="1" x14ac:dyDescent="0.2">
      <c r="A22" s="40" t="s">
        <v>37</v>
      </c>
      <c r="B22" s="39">
        <v>2</v>
      </c>
      <c r="C22" s="50"/>
      <c r="D22" s="23"/>
      <c r="E22" s="47"/>
      <c r="F22" s="41">
        <f>IF(C22=0,0,E22/C22)</f>
        <v>0</v>
      </c>
      <c r="G22" s="46">
        <f>IF($D22=0,0,$F22/$D22*7000)</f>
        <v>0</v>
      </c>
      <c r="H22" s="46">
        <f>IF($D22=0,0,$F22/$D22*$H$18)</f>
        <v>0</v>
      </c>
    </row>
    <row r="23" spans="1:8" ht="14.25" customHeight="1" x14ac:dyDescent="0.2">
      <c r="A23" s="40" t="s">
        <v>38</v>
      </c>
      <c r="B23" s="39">
        <v>3</v>
      </c>
      <c r="C23" s="50"/>
      <c r="D23" s="23"/>
      <c r="E23" s="47"/>
      <c r="F23" s="41">
        <f>IF(C23=0,0,E23/C23)</f>
        <v>0</v>
      </c>
      <c r="G23" s="46">
        <f>IF($D23=0,0,$F23/$D23*7000)</f>
        <v>0</v>
      </c>
      <c r="H23" s="46">
        <f>IF($D23=0,0,$F23/$D23*$H$18)</f>
        <v>0</v>
      </c>
    </row>
    <row r="24" spans="1:8" x14ac:dyDescent="0.2">
      <c r="A24" s="40" t="s">
        <v>39</v>
      </c>
      <c r="B24" s="39">
        <v>4</v>
      </c>
      <c r="C24" s="50"/>
      <c r="D24" s="23"/>
      <c r="E24" s="47"/>
      <c r="F24" s="41">
        <f>IF(C24=0,0,E24/C24)</f>
        <v>0</v>
      </c>
      <c r="G24" s="46">
        <f>IF($D24=0,0,$F24/$D24*7000)</f>
        <v>0</v>
      </c>
      <c r="H24" s="46">
        <f>IF($D24=0,0,$F24/$D24*$H$18)</f>
        <v>0</v>
      </c>
    </row>
    <row r="25" spans="1:8" x14ac:dyDescent="0.2">
      <c r="A25" s="27" t="s">
        <v>91</v>
      </c>
      <c r="B25" s="22"/>
      <c r="C25" s="22"/>
      <c r="D25" s="22"/>
      <c r="E25" s="22"/>
      <c r="F25" s="22"/>
      <c r="G25" s="33"/>
      <c r="H25" s="33"/>
    </row>
    <row r="26" spans="1:8" x14ac:dyDescent="0.2">
      <c r="A26" s="27" t="s">
        <v>71</v>
      </c>
      <c r="B26" s="22"/>
      <c r="C26" s="22"/>
      <c r="D26" s="22"/>
      <c r="E26" s="22"/>
      <c r="F26" s="22"/>
      <c r="G26" s="33"/>
      <c r="H26" s="33"/>
    </row>
    <row r="27" spans="1:8" x14ac:dyDescent="0.2">
      <c r="A27" s="27"/>
      <c r="B27" s="22"/>
      <c r="C27" s="22"/>
      <c r="D27" s="22"/>
      <c r="E27" s="22"/>
      <c r="F27" s="22"/>
      <c r="G27" s="33"/>
      <c r="H27" s="33"/>
    </row>
    <row r="28" spans="1:8" ht="25.5" x14ac:dyDescent="0.2">
      <c r="A28" s="45" t="s">
        <v>40</v>
      </c>
      <c r="B28" s="40"/>
      <c r="C28" s="23">
        <v>16144</v>
      </c>
      <c r="D28" s="23">
        <v>5104</v>
      </c>
      <c r="E28" s="44">
        <f>C28*F28</f>
        <v>2983088.32</v>
      </c>
      <c r="F28" s="24">
        <v>184.78</v>
      </c>
      <c r="G28" s="46">
        <f>IF($D28=0,0,$F28/$D28*7000)</f>
        <v>253.42084639498432</v>
      </c>
      <c r="H28" s="46">
        <f>IF($D28=0,0,$F28/$D28*$H$18)</f>
        <v>217.21786833855799</v>
      </c>
    </row>
    <row r="29" spans="1:8" customFormat="1" x14ac:dyDescent="0.2"/>
    <row r="30" spans="1:8" x14ac:dyDescent="0.2">
      <c r="A30"/>
      <c r="B30"/>
      <c r="C30"/>
      <c r="D30"/>
      <c r="E30"/>
      <c r="F30"/>
      <c r="G30"/>
      <c r="H30"/>
    </row>
    <row r="31" spans="1:8" x14ac:dyDescent="0.2"/>
    <row r="32" spans="1:8" x14ac:dyDescent="0.2">
      <c r="A32" s="98"/>
      <c r="B32" s="98"/>
      <c r="C32" s="98"/>
      <c r="D32" s="98"/>
      <c r="E32" s="98"/>
      <c r="F32" s="98"/>
      <c r="G32" s="98"/>
      <c r="H32" s="98"/>
    </row>
    <row r="33" spans="1:8" x14ac:dyDescent="0.2">
      <c r="A33" s="26" t="s">
        <v>21</v>
      </c>
      <c r="B33" s="26"/>
      <c r="F33" s="15" t="s">
        <v>6</v>
      </c>
      <c r="G33" s="27"/>
      <c r="H33" s="27"/>
    </row>
    <row r="34" spans="1:8" x14ac:dyDescent="0.2">
      <c r="C34" s="102" t="s">
        <v>87</v>
      </c>
      <c r="D34" s="102"/>
      <c r="E34" s="29"/>
      <c r="G34" s="28" t="s">
        <v>66</v>
      </c>
      <c r="H34" s="27"/>
    </row>
    <row r="35" spans="1:8" x14ac:dyDescent="0.2">
      <c r="A35" s="29"/>
      <c r="B35" s="29"/>
      <c r="C35" s="29"/>
      <c r="D35" s="29"/>
      <c r="E35" s="29"/>
      <c r="F35" s="29"/>
      <c r="G35" s="21"/>
      <c r="H35" s="30"/>
    </row>
    <row r="36" spans="1:8" x14ac:dyDescent="0.2">
      <c r="A36" s="29"/>
      <c r="B36" s="29"/>
      <c r="C36" s="29"/>
      <c r="D36" s="29"/>
      <c r="E36" s="29"/>
      <c r="F36" s="29"/>
      <c r="G36" s="21"/>
      <c r="H36" s="30"/>
    </row>
    <row r="37" spans="1:8" x14ac:dyDescent="0.2">
      <c r="A37" s="97"/>
      <c r="B37" s="31"/>
      <c r="C37" s="30"/>
      <c r="D37" s="30"/>
      <c r="E37" s="30"/>
      <c r="F37" s="32"/>
      <c r="G37" s="33"/>
      <c r="H37" s="32"/>
    </row>
    <row r="38" spans="1:8" x14ac:dyDescent="0.2">
      <c r="A38" s="97"/>
      <c r="B38" s="31"/>
      <c r="C38" s="30"/>
      <c r="D38" s="30"/>
      <c r="E38" s="30"/>
      <c r="F38" s="30"/>
      <c r="G38" s="33"/>
      <c r="H38" s="32"/>
    </row>
    <row r="39" spans="1:8" x14ac:dyDescent="0.2">
      <c r="A39" s="30"/>
      <c r="B39" s="30"/>
      <c r="C39" s="30"/>
      <c r="D39" s="30"/>
      <c r="E39" s="30"/>
      <c r="F39" s="32"/>
      <c r="G39" s="33"/>
      <c r="H39" s="32"/>
    </row>
    <row r="40" spans="1:8" x14ac:dyDescent="0.2">
      <c r="A40" s="30"/>
      <c r="B40" s="30"/>
      <c r="C40" s="30"/>
      <c r="D40" s="30"/>
      <c r="E40" s="30"/>
      <c r="F40" s="30"/>
      <c r="G40" s="33"/>
      <c r="H40" s="32"/>
    </row>
    <row r="41" spans="1:8" x14ac:dyDescent="0.2">
      <c r="A41" s="30"/>
      <c r="B41" s="30"/>
      <c r="C41" s="30"/>
      <c r="D41" s="30"/>
      <c r="E41" s="30"/>
      <c r="F41" s="30"/>
      <c r="G41" s="33"/>
      <c r="H41" s="32"/>
    </row>
    <row r="42" spans="1:8" x14ac:dyDescent="0.2">
      <c r="A42" s="30"/>
      <c r="B42" s="30"/>
      <c r="C42" s="30"/>
      <c r="D42" s="32"/>
      <c r="E42" s="32"/>
      <c r="F42" s="32"/>
      <c r="G42" s="33"/>
      <c r="H42" s="32"/>
    </row>
    <row r="43" spans="1:8" x14ac:dyDescent="0.2">
      <c r="A43" s="30"/>
      <c r="B43" s="30"/>
      <c r="C43" s="30"/>
      <c r="D43" s="30"/>
      <c r="E43" s="30"/>
      <c r="F43" s="30"/>
      <c r="G43" s="27"/>
      <c r="H43" s="30"/>
    </row>
    <row r="44" spans="1:8" x14ac:dyDescent="0.2">
      <c r="A44" s="30"/>
      <c r="B44" s="30"/>
      <c r="C44" s="30"/>
      <c r="D44" s="30"/>
      <c r="E44" s="30"/>
      <c r="F44" s="30"/>
      <c r="G44" s="27"/>
      <c r="H44" s="30"/>
    </row>
    <row r="45" spans="1:8" x14ac:dyDescent="0.2">
      <c r="A45" s="30"/>
      <c r="B45" s="30"/>
      <c r="C45" s="30"/>
      <c r="D45" s="30"/>
      <c r="E45" s="30"/>
      <c r="F45" s="30"/>
      <c r="G45" s="30"/>
      <c r="H45" s="30"/>
    </row>
    <row r="46" spans="1:8" x14ac:dyDescent="0.2">
      <c r="G46" s="27"/>
      <c r="H46" s="27"/>
    </row>
    <row r="47" spans="1:8" x14ac:dyDescent="0.2">
      <c r="G47" s="27"/>
      <c r="H47" s="27"/>
    </row>
    <row r="48" spans="1: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</sheetData>
  <mergeCells count="13">
    <mergeCell ref="C16:C18"/>
    <mergeCell ref="D16:D18"/>
    <mergeCell ref="A37:A38"/>
    <mergeCell ref="A3:H3"/>
    <mergeCell ref="A32:H32"/>
    <mergeCell ref="B5:B7"/>
    <mergeCell ref="C5:C7"/>
    <mergeCell ref="D5:D7"/>
    <mergeCell ref="A5:A7"/>
    <mergeCell ref="A9:A13"/>
    <mergeCell ref="A16:A18"/>
    <mergeCell ref="B16:B18"/>
    <mergeCell ref="C34:D34"/>
  </mergeCells>
  <phoneticPr fontId="0" type="noConversion"/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  <ignoredErrors>
    <ignoredError sqref="C9 E9 C20 E28" unlockedFormula="1"/>
    <ignoredError sqref="D9 D20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8"/>
  <sheetViews>
    <sheetView workbookViewId="0">
      <selection activeCell="F17" sqref="F17"/>
    </sheetView>
  </sheetViews>
  <sheetFormatPr defaultRowHeight="12.75" x14ac:dyDescent="0.2"/>
  <cols>
    <col min="1" max="1" width="4.5703125" customWidth="1"/>
    <col min="2" max="2" width="12.85546875" customWidth="1"/>
    <col min="4" max="4" width="9.28515625" customWidth="1"/>
    <col min="5" max="5" width="9.7109375" customWidth="1"/>
    <col min="6" max="15" width="7.5703125" customWidth="1"/>
    <col min="16" max="16" width="8.42578125" customWidth="1"/>
    <col min="17" max="17" width="3.42578125" customWidth="1"/>
  </cols>
  <sheetData>
    <row r="2" spans="2:16" ht="15.75" x14ac:dyDescent="0.25">
      <c r="E2" s="52" t="s">
        <v>41</v>
      </c>
      <c r="P2" s="53" t="s">
        <v>7</v>
      </c>
    </row>
    <row r="3" spans="2:16" ht="14.45" customHeight="1" x14ac:dyDescent="0.2">
      <c r="D3" s="54" t="s">
        <v>23</v>
      </c>
      <c r="E3" t="s">
        <v>67</v>
      </c>
    </row>
    <row r="4" spans="2:16" ht="8.4499999999999993" customHeight="1" x14ac:dyDescent="0.2">
      <c r="D4" s="54"/>
    </row>
    <row r="5" spans="2:16" ht="15" x14ac:dyDescent="0.2">
      <c r="D5" s="106">
        <v>2015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</row>
    <row r="6" spans="2:16" ht="15" x14ac:dyDescent="0.25">
      <c r="C6" s="55" t="s">
        <v>16</v>
      </c>
      <c r="D6" s="56" t="s">
        <v>42</v>
      </c>
      <c r="E6" s="56" t="s">
        <v>43</v>
      </c>
      <c r="F6" s="56" t="s">
        <v>44</v>
      </c>
      <c r="G6" s="56" t="s">
        <v>45</v>
      </c>
      <c r="H6" s="56" t="s">
        <v>46</v>
      </c>
      <c r="I6" s="56" t="s">
        <v>47</v>
      </c>
      <c r="J6" s="56" t="s">
        <v>48</v>
      </c>
      <c r="K6" s="56" t="s">
        <v>49</v>
      </c>
      <c r="L6" s="56" t="s">
        <v>50</v>
      </c>
      <c r="M6" s="56" t="s">
        <v>51</v>
      </c>
      <c r="N6" s="56" t="s">
        <v>52</v>
      </c>
      <c r="O6" s="56" t="s">
        <v>53</v>
      </c>
      <c r="P6" s="57" t="s">
        <v>54</v>
      </c>
    </row>
    <row r="7" spans="2:16" ht="15" customHeight="1" x14ac:dyDescent="0.2">
      <c r="B7" s="58" t="s">
        <v>13</v>
      </c>
      <c r="C7" s="59" t="s">
        <v>61</v>
      </c>
      <c r="D7" s="75"/>
      <c r="E7" s="75"/>
      <c r="F7" s="75"/>
      <c r="G7" s="75"/>
      <c r="H7" s="75"/>
      <c r="I7" s="75"/>
      <c r="J7" s="75">
        <v>4.0119999999999996</v>
      </c>
      <c r="K7" s="75">
        <v>9.0579999999999998</v>
      </c>
      <c r="L7" s="75">
        <v>12.58</v>
      </c>
      <c r="M7" s="75">
        <v>6.4359999999999999</v>
      </c>
      <c r="N7" s="75">
        <v>32.49</v>
      </c>
      <c r="O7" s="75">
        <v>19.28</v>
      </c>
      <c r="P7" s="60">
        <f>SUM(D7:O7)</f>
        <v>83.855999999999995</v>
      </c>
    </row>
    <row r="8" spans="2:16" ht="27" customHeight="1" x14ac:dyDescent="0.2">
      <c r="B8" s="58" t="s">
        <v>55</v>
      </c>
      <c r="C8" s="59" t="s">
        <v>56</v>
      </c>
      <c r="D8" s="76"/>
      <c r="E8" s="76"/>
      <c r="F8" s="76"/>
      <c r="G8" s="76"/>
      <c r="H8" s="76"/>
      <c r="I8" s="76"/>
      <c r="J8" s="76">
        <v>8000</v>
      </c>
      <c r="K8" s="76">
        <v>8000</v>
      </c>
      <c r="L8" s="76">
        <v>8000</v>
      </c>
      <c r="M8" s="76">
        <v>8000</v>
      </c>
      <c r="N8" s="76">
        <v>8000</v>
      </c>
      <c r="O8" s="76">
        <v>8000</v>
      </c>
      <c r="P8" s="60">
        <f>IF(P7=0,0,SUMPRODUCT(D7:O7,D8:O8)/P7)</f>
        <v>8000.0000000000009</v>
      </c>
    </row>
    <row r="9" spans="2:16" ht="27" customHeight="1" x14ac:dyDescent="0.2">
      <c r="B9" s="58" t="s">
        <v>57</v>
      </c>
      <c r="C9" s="59" t="s">
        <v>56</v>
      </c>
      <c r="D9" s="76"/>
      <c r="E9" s="76"/>
      <c r="F9" s="76"/>
      <c r="G9" s="76"/>
      <c r="H9" s="76"/>
      <c r="I9" s="76"/>
      <c r="J9" s="76">
        <v>9000</v>
      </c>
      <c r="K9" s="76">
        <v>9000</v>
      </c>
      <c r="L9" s="76">
        <v>9000</v>
      </c>
      <c r="M9" s="76">
        <v>9000</v>
      </c>
      <c r="N9" s="76">
        <v>9000</v>
      </c>
      <c r="O9" s="76">
        <v>9000</v>
      </c>
      <c r="P9" s="60">
        <f>IF(P7=0,0,SUMPRODUCT(D9:O9,D7:O7)/P7)</f>
        <v>9000</v>
      </c>
    </row>
    <row r="10" spans="2:16" ht="27" customHeight="1" x14ac:dyDescent="0.2">
      <c r="B10" s="58" t="s">
        <v>58</v>
      </c>
      <c r="C10" s="59" t="s">
        <v>62</v>
      </c>
      <c r="D10" s="77"/>
      <c r="E10" s="77"/>
      <c r="F10" s="77"/>
      <c r="G10" s="77"/>
      <c r="H10" s="77"/>
      <c r="I10" s="77"/>
      <c r="J10" s="77">
        <v>776.42</v>
      </c>
      <c r="K10" s="77">
        <v>661.404</v>
      </c>
      <c r="L10" s="77">
        <v>600.15899999999999</v>
      </c>
      <c r="M10" s="77">
        <v>559.81899999999996</v>
      </c>
      <c r="N10" s="77">
        <v>569.12900000000002</v>
      </c>
      <c r="O10" s="77">
        <v>590.35199999999998</v>
      </c>
      <c r="P10" s="78">
        <f>IF(P7=0,0,P11/P7*1000)</f>
        <v>597.83411498282783</v>
      </c>
    </row>
    <row r="11" spans="2:16" ht="27" customHeight="1" x14ac:dyDescent="0.2">
      <c r="B11" s="62" t="s">
        <v>59</v>
      </c>
      <c r="C11" s="71" t="s">
        <v>63</v>
      </c>
      <c r="D11" s="63">
        <f>D7*D10/1000</f>
        <v>0</v>
      </c>
      <c r="E11" s="63">
        <f t="shared" ref="E11:O11" si="0">E7*E10/1000</f>
        <v>0</v>
      </c>
      <c r="F11" s="63">
        <f t="shared" si="0"/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3.1149970399999991</v>
      </c>
      <c r="K11" s="63">
        <f t="shared" si="0"/>
        <v>5.9909974320000003</v>
      </c>
      <c r="L11" s="63">
        <f t="shared" si="0"/>
        <v>7.5500002200000003</v>
      </c>
      <c r="M11" s="63">
        <f t="shared" si="0"/>
        <v>3.6029950839999998</v>
      </c>
      <c r="N11" s="63">
        <f t="shared" si="0"/>
        <v>18.491001210000004</v>
      </c>
      <c r="O11" s="63">
        <f t="shared" si="0"/>
        <v>11.38198656</v>
      </c>
      <c r="P11" s="60">
        <f>SUM(D11:O11)</f>
        <v>50.131977546000002</v>
      </c>
    </row>
    <row r="12" spans="2:16" x14ac:dyDescent="0.2">
      <c r="B12" s="64"/>
      <c r="C12" s="65"/>
      <c r="D12" s="66"/>
      <c r="E12" s="66"/>
      <c r="F12" s="66"/>
      <c r="G12" s="66"/>
      <c r="H12" s="66"/>
      <c r="I12" s="66"/>
      <c r="J12" s="67"/>
      <c r="K12" s="66"/>
      <c r="L12" s="66"/>
      <c r="M12" s="66"/>
      <c r="N12" s="66"/>
      <c r="O12" s="66"/>
    </row>
    <row r="13" spans="2:16" ht="15" x14ac:dyDescent="0.2">
      <c r="D13" s="106">
        <v>2016</v>
      </c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</row>
    <row r="14" spans="2:16" ht="15" x14ac:dyDescent="0.25">
      <c r="C14" s="55" t="s">
        <v>16</v>
      </c>
      <c r="D14" s="56" t="s">
        <v>42</v>
      </c>
      <c r="E14" s="56" t="s">
        <v>43</v>
      </c>
      <c r="F14" s="56" t="s">
        <v>44</v>
      </c>
      <c r="G14" s="56" t="s">
        <v>45</v>
      </c>
      <c r="H14" s="56" t="s">
        <v>46</v>
      </c>
      <c r="I14" s="56" t="s">
        <v>47</v>
      </c>
      <c r="J14" s="56" t="s">
        <v>48</v>
      </c>
      <c r="K14" s="56" t="s">
        <v>49</v>
      </c>
      <c r="L14" s="56" t="s">
        <v>50</v>
      </c>
      <c r="M14" s="56" t="s">
        <v>51</v>
      </c>
      <c r="N14" s="56" t="s">
        <v>52</v>
      </c>
      <c r="O14" s="56" t="s">
        <v>53</v>
      </c>
      <c r="P14" s="57" t="s">
        <v>54</v>
      </c>
    </row>
    <row r="15" spans="2:16" ht="16.899999999999999" customHeight="1" x14ac:dyDescent="0.2">
      <c r="B15" s="58" t="s">
        <v>13</v>
      </c>
      <c r="C15" s="59" t="s">
        <v>61</v>
      </c>
      <c r="D15" s="75">
        <v>7.7640000000000002</v>
      </c>
      <c r="E15" s="75">
        <v>23.74</v>
      </c>
      <c r="F15" s="75">
        <v>10</v>
      </c>
      <c r="G15" s="75">
        <v>10</v>
      </c>
      <c r="H15" s="75">
        <v>0</v>
      </c>
      <c r="I15" s="75">
        <v>20</v>
      </c>
      <c r="J15" s="75"/>
      <c r="K15" s="75"/>
      <c r="L15" s="75"/>
      <c r="M15" s="75"/>
      <c r="N15" s="75"/>
      <c r="O15" s="68"/>
      <c r="P15" s="60">
        <f>SUM(D15:O15)</f>
        <v>71.503999999999991</v>
      </c>
    </row>
    <row r="16" spans="2:16" ht="27" customHeight="1" x14ac:dyDescent="0.2">
      <c r="B16" s="58" t="s">
        <v>55</v>
      </c>
      <c r="C16" s="59" t="s">
        <v>56</v>
      </c>
      <c r="D16" s="76">
        <v>8000</v>
      </c>
      <c r="E16" s="76">
        <v>8000</v>
      </c>
      <c r="F16" s="76">
        <v>8000</v>
      </c>
      <c r="G16" s="76">
        <v>8000</v>
      </c>
      <c r="H16" s="76">
        <v>8000</v>
      </c>
      <c r="I16" s="76">
        <v>8000</v>
      </c>
      <c r="J16" s="76"/>
      <c r="K16" s="75"/>
      <c r="L16" s="75"/>
      <c r="M16" s="75"/>
      <c r="N16" s="75"/>
      <c r="O16" s="69"/>
      <c r="P16" s="60">
        <f>IF(P15=0,0,SUMPRODUCT(D15:O15,D16:O16)/P15)</f>
        <v>8000.0000000000009</v>
      </c>
    </row>
    <row r="17" spans="2:16" ht="27" customHeight="1" x14ac:dyDescent="0.2">
      <c r="B17" s="58" t="s">
        <v>57</v>
      </c>
      <c r="C17" s="59" t="s">
        <v>56</v>
      </c>
      <c r="D17" s="76">
        <v>9000</v>
      </c>
      <c r="E17" s="76">
        <v>9000</v>
      </c>
      <c r="F17" s="76">
        <v>9000</v>
      </c>
      <c r="G17" s="76">
        <v>9000</v>
      </c>
      <c r="H17" s="76">
        <v>9000</v>
      </c>
      <c r="I17" s="76">
        <v>9000</v>
      </c>
      <c r="J17" s="76"/>
      <c r="K17" s="75"/>
      <c r="L17" s="75"/>
      <c r="M17" s="75"/>
      <c r="N17" s="75"/>
      <c r="O17" s="69"/>
      <c r="P17" s="60">
        <f>IF(P15=0,0,SUMPRODUCT(D17:O17,D15:O15)/P15)</f>
        <v>9000.0000000000018</v>
      </c>
    </row>
    <row r="18" spans="2:16" ht="27" customHeight="1" x14ac:dyDescent="0.2">
      <c r="B18" s="58" t="s">
        <v>58</v>
      </c>
      <c r="C18" s="59" t="s">
        <v>62</v>
      </c>
      <c r="D18" s="77">
        <v>756</v>
      </c>
      <c r="E18" s="77">
        <v>559.5</v>
      </c>
      <c r="F18" s="77">
        <v>559.5</v>
      </c>
      <c r="G18" s="77">
        <v>559.5</v>
      </c>
      <c r="H18" s="77">
        <v>559.5</v>
      </c>
      <c r="I18" s="77">
        <v>559.5</v>
      </c>
      <c r="J18" s="77"/>
      <c r="K18" s="75"/>
      <c r="L18" s="75"/>
      <c r="M18" s="75"/>
      <c r="N18" s="75"/>
      <c r="O18" s="70"/>
      <c r="P18" s="61">
        <f>IF(P15=0,0,P19/P15*1000)</f>
        <v>580.83623293801747</v>
      </c>
    </row>
    <row r="19" spans="2:16" ht="27" customHeight="1" x14ac:dyDescent="0.2">
      <c r="B19" s="58" t="s">
        <v>59</v>
      </c>
      <c r="C19" s="71" t="s">
        <v>63</v>
      </c>
      <c r="D19" s="63">
        <f t="shared" ref="D19:O19" si="1">D15*D18/1000</f>
        <v>5.8695839999999997</v>
      </c>
      <c r="E19" s="63">
        <f t="shared" si="1"/>
        <v>13.28253</v>
      </c>
      <c r="F19" s="63">
        <f t="shared" si="1"/>
        <v>5.5949999999999998</v>
      </c>
      <c r="G19" s="63">
        <f t="shared" si="1"/>
        <v>5.5949999999999998</v>
      </c>
      <c r="H19" s="63">
        <f t="shared" si="1"/>
        <v>0</v>
      </c>
      <c r="I19" s="63">
        <f t="shared" si="1"/>
        <v>11.19</v>
      </c>
      <c r="J19" s="63">
        <f t="shared" si="1"/>
        <v>0</v>
      </c>
      <c r="K19" s="63">
        <f t="shared" si="1"/>
        <v>0</v>
      </c>
      <c r="L19" s="63">
        <f t="shared" si="1"/>
        <v>0</v>
      </c>
      <c r="M19" s="63">
        <f t="shared" si="1"/>
        <v>0</v>
      </c>
      <c r="N19" s="63">
        <f t="shared" si="1"/>
        <v>0</v>
      </c>
      <c r="O19" s="63">
        <f t="shared" si="1"/>
        <v>0</v>
      </c>
      <c r="P19" s="60">
        <f>SUM(D19:O19)</f>
        <v>41.532113999999993</v>
      </c>
    </row>
    <row r="20" spans="2:16" x14ac:dyDescent="0.2">
      <c r="J20" s="72"/>
    </row>
    <row r="21" spans="2:16" x14ac:dyDescent="0.2">
      <c r="C21" s="55" t="s">
        <v>60</v>
      </c>
      <c r="D21" s="73" t="s">
        <v>92</v>
      </c>
      <c r="E21" s="74"/>
    </row>
    <row r="22" spans="2:16" ht="15" x14ac:dyDescent="0.2">
      <c r="B22" s="58" t="s">
        <v>13</v>
      </c>
      <c r="C22" s="59" t="s">
        <v>61</v>
      </c>
      <c r="D22" s="104">
        <f>SUM(D7:O7)+SUM(D15:N15)</f>
        <v>155.35999999999999</v>
      </c>
      <c r="E22" s="105"/>
    </row>
    <row r="23" spans="2:16" ht="27" customHeight="1" x14ac:dyDescent="0.2">
      <c r="B23" s="58" t="s">
        <v>55</v>
      </c>
      <c r="C23" s="59" t="s">
        <v>56</v>
      </c>
      <c r="D23" s="104">
        <f>IF(D22=0,0,(O7*O8+D15*D16+E15*E16+F15*F16+G15*G16+H15*H16+I15*I16+J15*J16+K15*K16+L15*L16+M15*M16+N15*N16+J7*J8+K7*K8+L7*L8+M7*M8+N7*N8)/D22)</f>
        <v>8000.0000000000009</v>
      </c>
      <c r="E23" s="105"/>
    </row>
    <row r="24" spans="2:16" ht="27" customHeight="1" x14ac:dyDescent="0.2">
      <c r="B24" s="58" t="s">
        <v>57</v>
      </c>
      <c r="C24" s="59" t="s">
        <v>56</v>
      </c>
      <c r="D24" s="107">
        <f>IF(D22=0,0,(O7*O9+D15*D17+E15*E17+F15*F17+G15*G17+H15*H17+I15*I17+J15*J17+K15*K17+L15*L17+M15*M17+N15*N17+J7*J9+K7*K9+L7*L9+M7*M9+N7*N9)/D22)</f>
        <v>9000</v>
      </c>
      <c r="E24" s="108"/>
    </row>
    <row r="25" spans="2:16" ht="27" customHeight="1" x14ac:dyDescent="0.2">
      <c r="B25" s="58" t="s">
        <v>58</v>
      </c>
      <c r="C25" s="59" t="s">
        <v>62</v>
      </c>
      <c r="D25" s="109">
        <f>IF(D22=0,0,D26/D22*1000)</f>
        <v>590.0108879119465</v>
      </c>
      <c r="E25" s="109"/>
    </row>
    <row r="26" spans="2:16" ht="27" customHeight="1" x14ac:dyDescent="0.2">
      <c r="B26" s="58" t="s">
        <v>59</v>
      </c>
      <c r="C26" s="71" t="s">
        <v>63</v>
      </c>
      <c r="D26" s="104">
        <f>SUM(D11:O11)+SUM(D19:N19)</f>
        <v>91.664091545999995</v>
      </c>
      <c r="E26" s="105"/>
    </row>
    <row r="27" spans="2:16" x14ac:dyDescent="0.2">
      <c r="H27" s="26" t="s">
        <v>21</v>
      </c>
      <c r="N27" s="15" t="s">
        <v>6</v>
      </c>
    </row>
    <row r="28" spans="2:16" x14ac:dyDescent="0.2">
      <c r="I28" s="103" t="s">
        <v>87</v>
      </c>
      <c r="J28" s="103"/>
      <c r="N28" s="16"/>
      <c r="O28" s="28" t="s">
        <v>68</v>
      </c>
    </row>
  </sheetData>
  <mergeCells count="8">
    <mergeCell ref="I28:J28"/>
    <mergeCell ref="D26:E26"/>
    <mergeCell ref="D5:P5"/>
    <mergeCell ref="D13:P13"/>
    <mergeCell ref="D22:E22"/>
    <mergeCell ref="D23:E23"/>
    <mergeCell ref="D24:E24"/>
    <mergeCell ref="D25:E25"/>
  </mergeCells>
  <phoneticPr fontId="0" type="noConversion"/>
  <pageMargins left="0.70866141732283472" right="0.11811023622047245" top="0.35433070866141736" bottom="0.15748031496062992" header="0.31496062992125984" footer="0.31496062992125984"/>
  <pageSetup paperSize="9" orientation="landscape" r:id="rId1"/>
  <ignoredErrors>
    <ignoredError sqref="D14:O14 D6:O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workbookViewId="0">
      <selection activeCell="A30" sqref="A30"/>
    </sheetView>
  </sheetViews>
  <sheetFormatPr defaultColWidth="0" defaultRowHeight="12.75" zeroHeight="1" x14ac:dyDescent="0.2"/>
  <cols>
    <col min="1" max="1" width="49.7109375" style="16" customWidth="1"/>
    <col min="2" max="2" width="6.85546875" style="16" customWidth="1"/>
    <col min="3" max="3" width="11.85546875" style="16" customWidth="1"/>
    <col min="4" max="5" width="12.28515625" style="16" customWidth="1"/>
    <col min="6" max="6" width="12.42578125" style="16" customWidth="1"/>
    <col min="7" max="7" width="17.28515625" style="16" bestFit="1" customWidth="1"/>
    <col min="8" max="8" width="15.42578125" style="16" customWidth="1"/>
    <col min="9" max="9" width="9.140625" style="16" customWidth="1"/>
    <col min="10" max="16384" width="0" style="16" hidden="1"/>
  </cols>
  <sheetData>
    <row r="1" spans="1:8" x14ac:dyDescent="0.2">
      <c r="A1" s="15" t="s">
        <v>23</v>
      </c>
      <c r="B1" s="15"/>
      <c r="C1" s="79" t="s">
        <v>70</v>
      </c>
      <c r="H1" s="16" t="s">
        <v>7</v>
      </c>
    </row>
    <row r="2" spans="1:8" x14ac:dyDescent="0.2"/>
    <row r="3" spans="1:8" x14ac:dyDescent="0.2">
      <c r="A3" s="98" t="s">
        <v>89</v>
      </c>
      <c r="B3" s="98"/>
      <c r="C3" s="98"/>
      <c r="D3" s="98"/>
      <c r="E3" s="98"/>
      <c r="F3" s="98"/>
      <c r="G3" s="98"/>
      <c r="H3" s="98"/>
    </row>
    <row r="4" spans="1:8" x14ac:dyDescent="0.2"/>
    <row r="5" spans="1:8" x14ac:dyDescent="0.2">
      <c r="A5" s="96" t="s">
        <v>33</v>
      </c>
      <c r="B5" s="96" t="s">
        <v>24</v>
      </c>
      <c r="C5" s="96" t="s">
        <v>0</v>
      </c>
      <c r="D5" s="96" t="s">
        <v>1</v>
      </c>
      <c r="E5" s="34" t="s">
        <v>4</v>
      </c>
      <c r="F5" s="17" t="s">
        <v>2</v>
      </c>
      <c r="G5" s="17" t="s">
        <v>2</v>
      </c>
      <c r="H5" s="17" t="s">
        <v>30</v>
      </c>
    </row>
    <row r="6" spans="1:8" x14ac:dyDescent="0.2">
      <c r="A6" s="96"/>
      <c r="B6" s="96"/>
      <c r="C6" s="96"/>
      <c r="D6" s="96"/>
      <c r="E6" s="35" t="s">
        <v>32</v>
      </c>
      <c r="F6" s="18" t="s">
        <v>27</v>
      </c>
      <c r="G6" s="18" t="s">
        <v>28</v>
      </c>
      <c r="H6" s="18" t="s">
        <v>31</v>
      </c>
    </row>
    <row r="7" spans="1:8" x14ac:dyDescent="0.2">
      <c r="A7" s="96"/>
      <c r="B7" s="96"/>
      <c r="C7" s="96"/>
      <c r="D7" s="96"/>
      <c r="E7" s="36" t="s">
        <v>3</v>
      </c>
      <c r="F7" s="19" t="s">
        <v>3</v>
      </c>
      <c r="G7" s="19" t="s">
        <v>29</v>
      </c>
      <c r="H7" s="20">
        <v>6000</v>
      </c>
    </row>
    <row r="8" spans="1:8" ht="14.25" x14ac:dyDescent="0.25">
      <c r="A8" s="38"/>
      <c r="B8" s="91"/>
      <c r="C8" s="38" t="s">
        <v>18</v>
      </c>
      <c r="D8" s="38" t="s">
        <v>19</v>
      </c>
      <c r="E8" s="38" t="s">
        <v>5</v>
      </c>
      <c r="F8" s="38" t="s">
        <v>26</v>
      </c>
      <c r="G8" s="38" t="s">
        <v>34</v>
      </c>
      <c r="H8" s="38" t="s">
        <v>26</v>
      </c>
    </row>
    <row r="9" spans="1:8" x14ac:dyDescent="0.2">
      <c r="A9" s="99" t="s">
        <v>90</v>
      </c>
      <c r="B9" s="39" t="s">
        <v>25</v>
      </c>
      <c r="C9" s="49">
        <f>SUM(C10:C13)</f>
        <v>9480</v>
      </c>
      <c r="D9" s="43">
        <f>IF(C9=0,0,SUMPRODUCT(C10:C13,D10:D13)/C9)</f>
        <v>4896</v>
      </c>
      <c r="E9" s="48">
        <f>SUM(E10:E13)</f>
        <v>1863071.55</v>
      </c>
      <c r="F9" s="41">
        <f>IF(C9=0,0,E9/C9)</f>
        <v>196.52653481012658</v>
      </c>
      <c r="G9" s="46">
        <f>IF($D9=0,0,$F9/$D9*7000)</f>
        <v>280.98156529225611</v>
      </c>
      <c r="H9" s="46">
        <f>IF($D9=0,0,$F9/$D9*$H$7)</f>
        <v>240.84134167907669</v>
      </c>
    </row>
    <row r="10" spans="1:8" x14ac:dyDescent="0.2">
      <c r="A10" s="100"/>
      <c r="B10" s="39">
        <v>1</v>
      </c>
      <c r="C10" s="50">
        <v>9480</v>
      </c>
      <c r="D10" s="23">
        <v>4896</v>
      </c>
      <c r="E10" s="47">
        <v>1863071.55</v>
      </c>
      <c r="F10" s="41">
        <f>IF(C10=0,0,E10/C10)</f>
        <v>196.52653481012658</v>
      </c>
      <c r="G10" s="46">
        <f>IF($D10=0,0,$F10/$D10*7000)</f>
        <v>280.98156529225611</v>
      </c>
      <c r="H10" s="46">
        <f>IF($D10=0,0,$F10/$D10*$H$7)</f>
        <v>240.84134167907669</v>
      </c>
    </row>
    <row r="11" spans="1:8" x14ac:dyDescent="0.2">
      <c r="A11" s="100"/>
      <c r="B11" s="39">
        <v>2</v>
      </c>
      <c r="C11" s="50"/>
      <c r="D11" s="23"/>
      <c r="E11" s="47"/>
      <c r="F11" s="41">
        <f>IF(C11=0,0,E11/C11)</f>
        <v>0</v>
      </c>
      <c r="G11" s="46">
        <f>IF($D11=0,0,$F11/$D11*7000)</f>
        <v>0</v>
      </c>
      <c r="H11" s="46">
        <f>IF($D11=0,0,$F11/$D11*$H$7)</f>
        <v>0</v>
      </c>
    </row>
    <row r="12" spans="1:8" x14ac:dyDescent="0.2">
      <c r="A12" s="100"/>
      <c r="B12" s="39">
        <v>3</v>
      </c>
      <c r="C12" s="50"/>
      <c r="D12" s="23"/>
      <c r="E12" s="47"/>
      <c r="F12" s="41">
        <f>IF(C12=0,0,E12/C12)</f>
        <v>0</v>
      </c>
      <c r="G12" s="46">
        <f>IF($D12=0,0,$F12/$D12*7000)</f>
        <v>0</v>
      </c>
      <c r="H12" s="46">
        <f>IF($D12=0,0,$F12/$D12*$H$7)</f>
        <v>0</v>
      </c>
    </row>
    <row r="13" spans="1:8" x14ac:dyDescent="0.2">
      <c r="A13" s="101"/>
      <c r="B13" s="39">
        <v>4</v>
      </c>
      <c r="C13" s="50"/>
      <c r="D13" s="23"/>
      <c r="E13" s="47"/>
      <c r="F13" s="41">
        <f>IF(C13=0,0,E13/C13)</f>
        <v>0</v>
      </c>
      <c r="G13" s="46">
        <f>IF($D13=0,0,$F13/$D13*7000)</f>
        <v>0</v>
      </c>
      <c r="H13" s="46">
        <f>IF($D13=0,0,$F13/$D13*$H$7)</f>
        <v>0</v>
      </c>
    </row>
    <row r="14" spans="1:8" x14ac:dyDescent="0.2">
      <c r="A14" s="42"/>
      <c r="B14" s="22"/>
      <c r="C14" s="27"/>
      <c r="D14" s="27"/>
      <c r="E14" s="25"/>
      <c r="F14" s="33"/>
      <c r="G14" s="33"/>
      <c r="H14" s="33"/>
    </row>
    <row r="15" spans="1:8" x14ac:dyDescent="0.2">
      <c r="A15" s="42"/>
      <c r="B15" s="22"/>
      <c r="C15" s="27"/>
      <c r="D15" s="27"/>
      <c r="E15" s="25"/>
      <c r="F15" s="33"/>
      <c r="G15" s="33"/>
      <c r="H15" s="33"/>
    </row>
    <row r="16" spans="1:8" x14ac:dyDescent="0.2">
      <c r="A16" s="96" t="s">
        <v>33</v>
      </c>
      <c r="B16" s="96" t="s">
        <v>24</v>
      </c>
      <c r="C16" s="96" t="s">
        <v>0</v>
      </c>
      <c r="D16" s="96" t="s">
        <v>1</v>
      </c>
      <c r="E16" s="34" t="s">
        <v>4</v>
      </c>
      <c r="F16" s="17" t="s">
        <v>2</v>
      </c>
      <c r="G16" s="17" t="s">
        <v>2</v>
      </c>
      <c r="H16" s="17" t="s">
        <v>30</v>
      </c>
    </row>
    <row r="17" spans="1:9" x14ac:dyDescent="0.2">
      <c r="A17" s="96"/>
      <c r="B17" s="96"/>
      <c r="C17" s="96"/>
      <c r="D17" s="96"/>
      <c r="E17" s="35" t="s">
        <v>35</v>
      </c>
      <c r="F17" s="18" t="s">
        <v>27</v>
      </c>
      <c r="G17" s="18" t="s">
        <v>28</v>
      </c>
      <c r="H17" s="18" t="s">
        <v>31</v>
      </c>
    </row>
    <row r="18" spans="1:9" x14ac:dyDescent="0.2">
      <c r="A18" s="96"/>
      <c r="B18" s="96"/>
      <c r="C18" s="96"/>
      <c r="D18" s="96"/>
      <c r="E18" s="36" t="s">
        <v>3</v>
      </c>
      <c r="F18" s="19" t="s">
        <v>3</v>
      </c>
      <c r="G18" s="19" t="s">
        <v>29</v>
      </c>
      <c r="H18" s="51">
        <f>H7</f>
        <v>6000</v>
      </c>
    </row>
    <row r="19" spans="1:9" ht="14.25" x14ac:dyDescent="0.25">
      <c r="A19" s="38"/>
      <c r="B19" s="91"/>
      <c r="C19" s="38" t="s">
        <v>18</v>
      </c>
      <c r="D19" s="38" t="s">
        <v>19</v>
      </c>
      <c r="E19" s="38" t="s">
        <v>5</v>
      </c>
      <c r="F19" s="38" t="s">
        <v>26</v>
      </c>
      <c r="G19" s="38" t="s">
        <v>34</v>
      </c>
      <c r="H19" s="38" t="s">
        <v>26</v>
      </c>
    </row>
    <row r="20" spans="1:9" x14ac:dyDescent="0.2">
      <c r="A20" s="38" t="s">
        <v>36</v>
      </c>
      <c r="B20" s="39" t="s">
        <v>25</v>
      </c>
      <c r="C20" s="49">
        <f>SUM(C21:C24)</f>
        <v>0</v>
      </c>
      <c r="D20" s="43">
        <f>IF(C20=0,0,SUMPRODUCT(C21:C24,D21:D24)/C20)</f>
        <v>0</v>
      </c>
      <c r="E20" s="48">
        <f>SUM(E21:E24)</f>
        <v>0</v>
      </c>
      <c r="F20" s="41">
        <f>IF(C20=0,0,E20/C20)</f>
        <v>0</v>
      </c>
      <c r="G20" s="46">
        <f>IF($D20=0,0,$F20/$D20*7000)</f>
        <v>0</v>
      </c>
      <c r="H20" s="46">
        <f>IF($D20=0,0,$F20/$D20*$H$18)</f>
        <v>0</v>
      </c>
    </row>
    <row r="21" spans="1:9" x14ac:dyDescent="0.2">
      <c r="A21" s="40" t="s">
        <v>88</v>
      </c>
      <c r="B21" s="39">
        <v>1</v>
      </c>
      <c r="C21" s="50"/>
      <c r="D21" s="23"/>
      <c r="E21" s="47"/>
      <c r="F21" s="41">
        <f>IF(C21=0,0,E21/C21)</f>
        <v>0</v>
      </c>
      <c r="G21" s="46">
        <f>IF($D21=0,0,$F21/$D21*7000)</f>
        <v>0</v>
      </c>
      <c r="H21" s="46">
        <f>IF($D21=0,0,$F21/$D21*$H$18)</f>
        <v>0</v>
      </c>
    </row>
    <row r="22" spans="1:9" ht="14.25" customHeight="1" x14ac:dyDescent="0.2">
      <c r="A22" s="40" t="s">
        <v>37</v>
      </c>
      <c r="B22" s="39">
        <v>2</v>
      </c>
      <c r="C22" s="50"/>
      <c r="D22" s="23"/>
      <c r="E22" s="47"/>
      <c r="F22" s="41">
        <f>IF(C22=0,0,E22/C22)</f>
        <v>0</v>
      </c>
      <c r="G22" s="46">
        <f>IF($D22=0,0,$F22/$D22*7000)</f>
        <v>0</v>
      </c>
      <c r="H22" s="46">
        <f>IF($D22=0,0,$F22/$D22*$H$18)</f>
        <v>0</v>
      </c>
    </row>
    <row r="23" spans="1:9" ht="14.25" customHeight="1" x14ac:dyDescent="0.2">
      <c r="A23" s="40" t="s">
        <v>38</v>
      </c>
      <c r="B23" s="39">
        <v>3</v>
      </c>
      <c r="C23" s="50"/>
      <c r="D23" s="23"/>
      <c r="E23" s="47"/>
      <c r="F23" s="41">
        <f>IF(C23=0,0,E23/C23)</f>
        <v>0</v>
      </c>
      <c r="G23" s="46">
        <f>IF($D23=0,0,$F23/$D23*7000)</f>
        <v>0</v>
      </c>
      <c r="H23" s="46">
        <f>IF($D23=0,0,$F23/$D23*$H$18)</f>
        <v>0</v>
      </c>
    </row>
    <row r="24" spans="1:9" x14ac:dyDescent="0.2">
      <c r="A24" s="40" t="s">
        <v>39</v>
      </c>
      <c r="B24" s="39">
        <v>4</v>
      </c>
      <c r="C24" s="50"/>
      <c r="D24" s="23"/>
      <c r="E24" s="47"/>
      <c r="F24" s="41">
        <f>IF(C24=0,0,E24/C24)</f>
        <v>0</v>
      </c>
      <c r="G24" s="46">
        <f>IF($D24=0,0,$F24/$D24*7000)</f>
        <v>0</v>
      </c>
      <c r="H24" s="46">
        <f>IF($D24=0,0,$F24/$D24*$H$18)</f>
        <v>0</v>
      </c>
    </row>
    <row r="25" spans="1:9" x14ac:dyDescent="0.2">
      <c r="A25" s="27"/>
      <c r="B25" s="22"/>
      <c r="C25" s="22"/>
      <c r="D25" s="22"/>
      <c r="E25" s="22"/>
      <c r="F25" s="22"/>
      <c r="G25" s="33"/>
      <c r="H25" s="33"/>
    </row>
    <row r="26" spans="1:9" x14ac:dyDescent="0.2">
      <c r="A26" s="27"/>
      <c r="B26" s="22"/>
      <c r="C26" s="22"/>
      <c r="D26" s="22"/>
      <c r="E26" s="22"/>
      <c r="F26" s="22"/>
      <c r="G26" s="33"/>
      <c r="H26" s="33"/>
    </row>
    <row r="27" spans="1:9" x14ac:dyDescent="0.2">
      <c r="A27" s="27"/>
      <c r="B27" s="22"/>
      <c r="C27" s="22"/>
      <c r="D27" s="22"/>
      <c r="E27" s="22"/>
      <c r="F27" s="22"/>
      <c r="G27" s="33"/>
      <c r="H27" s="33"/>
    </row>
    <row r="28" spans="1:9" ht="25.5" x14ac:dyDescent="0.2">
      <c r="A28" s="45" t="s">
        <v>40</v>
      </c>
      <c r="B28" s="40"/>
      <c r="C28" s="23">
        <v>9480</v>
      </c>
      <c r="D28" s="23">
        <v>4896</v>
      </c>
      <c r="E28" s="44">
        <f>C28*F28</f>
        <v>1863104.4</v>
      </c>
      <c r="F28" s="24">
        <v>196.53</v>
      </c>
      <c r="G28" s="46">
        <f>IF($D28=0,0,$F28/$D28*7000)</f>
        <v>280.98651960784309</v>
      </c>
      <c r="H28" s="46">
        <f>IF($D28=0,0,$F28/$D28*$H$18)</f>
        <v>240.84558823529412</v>
      </c>
    </row>
    <row r="29" spans="1:9" customFormat="1" x14ac:dyDescent="0.2">
      <c r="A29" s="93" t="s">
        <v>103</v>
      </c>
      <c r="B29" s="93"/>
      <c r="C29" s="93"/>
      <c r="D29" s="93"/>
      <c r="E29" s="93"/>
      <c r="F29" s="93"/>
      <c r="G29" s="93"/>
      <c r="H29" s="93"/>
      <c r="I29" s="93"/>
    </row>
    <row r="30" spans="1:9" x14ac:dyDescent="0.2">
      <c r="A30" s="93" t="s">
        <v>104</v>
      </c>
      <c r="B30" s="93"/>
      <c r="C30" s="93"/>
      <c r="D30" s="93"/>
      <c r="E30" s="93"/>
      <c r="F30" s="93"/>
      <c r="G30" s="93"/>
      <c r="H30" s="93"/>
    </row>
    <row r="31" spans="1:9" x14ac:dyDescent="0.2"/>
    <row r="32" spans="1:9" x14ac:dyDescent="0.2">
      <c r="A32" s="98"/>
      <c r="B32" s="98"/>
      <c r="C32" s="98"/>
      <c r="D32" s="98"/>
      <c r="E32" s="98"/>
      <c r="F32" s="98"/>
      <c r="G32" s="98"/>
      <c r="H32" s="98"/>
    </row>
    <row r="33" spans="1:8" x14ac:dyDescent="0.2">
      <c r="A33" s="26" t="s">
        <v>21</v>
      </c>
      <c r="B33" s="26"/>
      <c r="F33" s="15" t="s">
        <v>6</v>
      </c>
      <c r="G33" s="27"/>
      <c r="H33" s="27"/>
    </row>
    <row r="34" spans="1:8" x14ac:dyDescent="0.2">
      <c r="C34" s="102" t="s">
        <v>87</v>
      </c>
      <c r="D34" s="102"/>
      <c r="E34" s="29"/>
      <c r="G34" s="28" t="s">
        <v>66</v>
      </c>
      <c r="H34" s="27"/>
    </row>
    <row r="35" spans="1:8" x14ac:dyDescent="0.2">
      <c r="A35" s="29"/>
      <c r="B35" s="29"/>
      <c r="C35" s="29"/>
      <c r="D35" s="29"/>
      <c r="E35" s="29"/>
      <c r="F35" s="29"/>
      <c r="G35" s="21"/>
      <c r="H35" s="30"/>
    </row>
    <row r="36" spans="1:8" x14ac:dyDescent="0.2">
      <c r="A36" s="29"/>
      <c r="B36" s="29"/>
      <c r="C36" s="29"/>
      <c r="D36" s="29"/>
      <c r="E36" s="29"/>
      <c r="F36" s="29"/>
      <c r="G36" s="21"/>
      <c r="H36" s="30"/>
    </row>
    <row r="37" spans="1:8" x14ac:dyDescent="0.2">
      <c r="A37" s="97"/>
      <c r="B37" s="92"/>
      <c r="C37" s="30"/>
      <c r="D37" s="30"/>
      <c r="E37" s="30"/>
      <c r="F37" s="32"/>
      <c r="G37" s="33"/>
      <c r="H37" s="32"/>
    </row>
    <row r="38" spans="1:8" x14ac:dyDescent="0.2">
      <c r="A38" s="97"/>
      <c r="B38" s="92"/>
      <c r="C38" s="30"/>
      <c r="D38" s="30"/>
      <c r="E38" s="30"/>
      <c r="F38" s="30"/>
      <c r="G38" s="33"/>
      <c r="H38" s="32"/>
    </row>
    <row r="39" spans="1:8" x14ac:dyDescent="0.2">
      <c r="A39" s="30"/>
      <c r="B39" s="30"/>
      <c r="C39" s="30"/>
      <c r="D39" s="30"/>
      <c r="E39" s="30"/>
      <c r="F39" s="32"/>
      <c r="G39" s="33"/>
      <c r="H39" s="32"/>
    </row>
    <row r="40" spans="1:8" x14ac:dyDescent="0.2">
      <c r="A40" s="30"/>
      <c r="B40" s="30"/>
      <c r="C40" s="30"/>
      <c r="D40" s="30"/>
      <c r="E40" s="30"/>
      <c r="F40" s="30"/>
      <c r="G40" s="33"/>
      <c r="H40" s="32"/>
    </row>
    <row r="41" spans="1:8" x14ac:dyDescent="0.2">
      <c r="A41" s="30"/>
      <c r="B41" s="30"/>
      <c r="C41" s="30"/>
      <c r="D41" s="30"/>
      <c r="E41" s="30"/>
      <c r="F41" s="30"/>
      <c r="G41" s="33"/>
      <c r="H41" s="32"/>
    </row>
    <row r="42" spans="1:8" x14ac:dyDescent="0.2">
      <c r="A42" s="30"/>
      <c r="B42" s="30"/>
      <c r="C42" s="30"/>
      <c r="D42" s="32"/>
      <c r="E42" s="32"/>
      <c r="F42" s="32"/>
      <c r="G42" s="33"/>
      <c r="H42" s="32"/>
    </row>
    <row r="43" spans="1:8" x14ac:dyDescent="0.2">
      <c r="A43" s="30"/>
      <c r="B43" s="30"/>
      <c r="C43" s="30"/>
      <c r="D43" s="30"/>
      <c r="E43" s="30"/>
      <c r="F43" s="30"/>
      <c r="G43" s="27"/>
      <c r="H43" s="30"/>
    </row>
    <row r="44" spans="1:8" x14ac:dyDescent="0.2">
      <c r="A44" s="30"/>
      <c r="B44" s="30"/>
      <c r="C44" s="30"/>
      <c r="D44" s="30"/>
      <c r="E44" s="30"/>
      <c r="F44" s="30"/>
      <c r="G44" s="27"/>
      <c r="H44" s="30"/>
    </row>
    <row r="45" spans="1:8" x14ac:dyDescent="0.2">
      <c r="A45" s="30"/>
      <c r="B45" s="30"/>
      <c r="C45" s="30"/>
      <c r="D45" s="30"/>
      <c r="E45" s="30"/>
      <c r="F45" s="30"/>
      <c r="G45" s="30"/>
      <c r="H45" s="30"/>
    </row>
    <row r="46" spans="1:8" x14ac:dyDescent="0.2">
      <c r="G46" s="27"/>
      <c r="H46" s="27"/>
    </row>
    <row r="47" spans="1:8" x14ac:dyDescent="0.2">
      <c r="G47" s="27"/>
      <c r="H47" s="27"/>
    </row>
    <row r="48" spans="1: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</sheetData>
  <mergeCells count="13">
    <mergeCell ref="A37:A38"/>
    <mergeCell ref="A16:A18"/>
    <mergeCell ref="B16:B18"/>
    <mergeCell ref="C16:C18"/>
    <mergeCell ref="D16:D18"/>
    <mergeCell ref="A32:H32"/>
    <mergeCell ref="C34:D34"/>
    <mergeCell ref="A9:A13"/>
    <mergeCell ref="A3:H3"/>
    <mergeCell ref="A5:A7"/>
    <mergeCell ref="B5:B7"/>
    <mergeCell ref="C5:C7"/>
    <mergeCell ref="D5:D7"/>
  </mergeCells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C13" sqref="C13:K20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2" ht="12" customHeight="1" x14ac:dyDescent="0.2">
      <c r="A1" s="3"/>
      <c r="B1" s="4" t="s">
        <v>8</v>
      </c>
      <c r="C1" s="110" t="s">
        <v>64</v>
      </c>
      <c r="D1" s="110"/>
      <c r="E1" s="110"/>
      <c r="F1" s="110"/>
      <c r="G1" s="110"/>
      <c r="H1" s="110"/>
      <c r="I1" s="110"/>
      <c r="J1" s="3"/>
      <c r="K1" s="1" t="s">
        <v>7</v>
      </c>
    </row>
    <row r="2" spans="1:12" hidden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x14ac:dyDescent="0.2">
      <c r="A3" s="111" t="s">
        <v>9</v>
      </c>
      <c r="B3" s="112"/>
      <c r="C3" s="115" t="s">
        <v>10</v>
      </c>
      <c r="D3" s="115"/>
      <c r="E3" s="115"/>
      <c r="F3" s="115" t="s">
        <v>11</v>
      </c>
      <c r="G3" s="115"/>
      <c r="H3" s="115"/>
      <c r="I3" s="115" t="s">
        <v>12</v>
      </c>
      <c r="J3" s="115"/>
      <c r="K3" s="115"/>
    </row>
    <row r="4" spans="1:12" x14ac:dyDescent="0.2">
      <c r="A4" s="113"/>
      <c r="B4" s="114"/>
      <c r="C4" s="5" t="s">
        <v>13</v>
      </c>
      <c r="D4" s="5" t="s">
        <v>14</v>
      </c>
      <c r="E4" s="5" t="s">
        <v>15</v>
      </c>
      <c r="F4" s="5" t="s">
        <v>13</v>
      </c>
      <c r="G4" s="5" t="s">
        <v>14</v>
      </c>
      <c r="H4" s="5" t="s">
        <v>15</v>
      </c>
      <c r="I4" s="5" t="s">
        <v>13</v>
      </c>
      <c r="J4" s="5" t="s">
        <v>14</v>
      </c>
      <c r="K4" s="5" t="s">
        <v>15</v>
      </c>
    </row>
    <row r="5" spans="1:12" x14ac:dyDescent="0.2">
      <c r="A5" s="6" t="s">
        <v>16</v>
      </c>
      <c r="B5" s="6" t="s">
        <v>17</v>
      </c>
      <c r="C5" s="5" t="s">
        <v>18</v>
      </c>
      <c r="D5" s="5" t="s">
        <v>19</v>
      </c>
      <c r="E5" s="5" t="s">
        <v>20</v>
      </c>
      <c r="F5" s="5" t="s">
        <v>18</v>
      </c>
      <c r="G5" s="5" t="s">
        <v>19</v>
      </c>
      <c r="H5" s="5" t="s">
        <v>20</v>
      </c>
      <c r="I5" s="5" t="s">
        <v>18</v>
      </c>
      <c r="J5" s="5" t="s">
        <v>19</v>
      </c>
      <c r="K5" s="5" t="s">
        <v>20</v>
      </c>
    </row>
    <row r="6" spans="1:12" x14ac:dyDescent="0.2">
      <c r="A6" s="10">
        <v>12</v>
      </c>
      <c r="B6" s="87" t="s">
        <v>72</v>
      </c>
      <c r="C6" s="7">
        <v>13813</v>
      </c>
      <c r="D6" s="7">
        <v>4884</v>
      </c>
      <c r="E6" s="14">
        <v>2580517.2799999998</v>
      </c>
      <c r="F6" s="9"/>
      <c r="G6" s="9"/>
      <c r="H6" s="9"/>
      <c r="I6" s="9"/>
      <c r="J6" s="9"/>
      <c r="K6" s="9"/>
    </row>
    <row r="7" spans="1:12" x14ac:dyDescent="0.2">
      <c r="A7" s="10">
        <v>1</v>
      </c>
      <c r="B7" s="86" t="s">
        <v>73</v>
      </c>
      <c r="C7" s="11">
        <f t="shared" ref="C7:C20" si="0">SUM(C6,F7,-I7)</f>
        <v>12014.96</v>
      </c>
      <c r="D7" s="12">
        <f t="shared" ref="D7" si="1">IF(C7=0,0,SUM(C6*D6,F7*G7-I7*J7)/C7)</f>
        <v>4984.1910052135008</v>
      </c>
      <c r="E7" s="13">
        <v>2273161.75</v>
      </c>
      <c r="F7" s="7">
        <v>1676.96</v>
      </c>
      <c r="G7" s="7">
        <v>5836</v>
      </c>
      <c r="H7" s="14">
        <v>350220.99</v>
      </c>
      <c r="I7" s="7">
        <v>3475</v>
      </c>
      <c r="J7" s="7">
        <v>4997</v>
      </c>
      <c r="K7" s="8">
        <v>657450.14</v>
      </c>
      <c r="L7" s="83"/>
    </row>
    <row r="8" spans="1:12" x14ac:dyDescent="0.2">
      <c r="A8" s="10">
        <v>2</v>
      </c>
      <c r="B8" s="87" t="s">
        <v>74</v>
      </c>
      <c r="C8" s="11">
        <f t="shared" si="0"/>
        <v>10459.859999999999</v>
      </c>
      <c r="D8" s="10">
        <v>5104</v>
      </c>
      <c r="E8" s="13">
        <f t="shared" ref="E8:E19" si="2">SUM(E7,H8,-K8)</f>
        <v>2044296.17</v>
      </c>
      <c r="F8" s="82">
        <v>3370.9</v>
      </c>
      <c r="G8" s="10">
        <v>5825</v>
      </c>
      <c r="H8" s="81">
        <v>733881.81</v>
      </c>
      <c r="I8" s="82">
        <v>4926</v>
      </c>
      <c r="J8" s="82">
        <v>5081</v>
      </c>
      <c r="K8" s="10">
        <v>962747.39</v>
      </c>
      <c r="L8" s="83"/>
    </row>
    <row r="9" spans="1:12" x14ac:dyDescent="0.2">
      <c r="A9" s="10">
        <v>3</v>
      </c>
      <c r="B9" s="87" t="s">
        <v>75</v>
      </c>
      <c r="C9" s="11">
        <v>10008</v>
      </c>
      <c r="D9" s="10">
        <v>4916</v>
      </c>
      <c r="E9" s="13">
        <f t="shared" si="2"/>
        <v>1987328.1300000001</v>
      </c>
      <c r="F9" s="82">
        <v>1237</v>
      </c>
      <c r="G9" s="10">
        <v>5718</v>
      </c>
      <c r="H9" s="81">
        <v>278204.37</v>
      </c>
      <c r="I9" s="82">
        <v>1688</v>
      </c>
      <c r="J9" s="82">
        <v>4920</v>
      </c>
      <c r="K9" s="10">
        <v>335172.40999999997</v>
      </c>
      <c r="L9" s="83"/>
    </row>
    <row r="10" spans="1:12" x14ac:dyDescent="0.2">
      <c r="A10" s="10">
        <v>4</v>
      </c>
      <c r="B10" s="87" t="s">
        <v>76</v>
      </c>
      <c r="C10" s="11">
        <f t="shared" si="0"/>
        <v>10973</v>
      </c>
      <c r="D10" s="10">
        <v>5039</v>
      </c>
      <c r="E10" s="13">
        <f t="shared" si="2"/>
        <v>2200391.8200000003</v>
      </c>
      <c r="F10" s="82">
        <v>1874</v>
      </c>
      <c r="G10" s="10">
        <v>5772</v>
      </c>
      <c r="H10" s="81">
        <v>395335.01</v>
      </c>
      <c r="I10" s="82">
        <v>909</v>
      </c>
      <c r="J10" s="82">
        <v>5092</v>
      </c>
      <c r="K10" s="10">
        <v>182271.32</v>
      </c>
      <c r="L10" s="83"/>
    </row>
    <row r="11" spans="1:12" x14ac:dyDescent="0.2">
      <c r="A11" s="10">
        <v>5</v>
      </c>
      <c r="B11" s="87" t="s">
        <v>77</v>
      </c>
      <c r="C11" s="11">
        <f t="shared" si="0"/>
        <v>11784</v>
      </c>
      <c r="D11" s="10">
        <v>4994</v>
      </c>
      <c r="E11" s="13">
        <f t="shared" si="2"/>
        <v>2385133.6600000006</v>
      </c>
      <c r="F11" s="82">
        <v>2347</v>
      </c>
      <c r="G11" s="10">
        <v>5722</v>
      </c>
      <c r="H11" s="81">
        <v>495618.41</v>
      </c>
      <c r="I11" s="82">
        <v>1536</v>
      </c>
      <c r="J11" s="82">
        <v>4988</v>
      </c>
      <c r="K11" s="10">
        <v>310876.57</v>
      </c>
      <c r="L11" s="83"/>
    </row>
    <row r="12" spans="1:12" x14ac:dyDescent="0.2">
      <c r="A12" s="10">
        <v>6</v>
      </c>
      <c r="B12" s="87" t="s">
        <v>78</v>
      </c>
      <c r="C12" s="11">
        <f t="shared" si="0"/>
        <v>11823</v>
      </c>
      <c r="D12" s="10">
        <v>5514</v>
      </c>
      <c r="E12" s="13">
        <f t="shared" si="2"/>
        <v>2426294.3000000007</v>
      </c>
      <c r="F12" s="82">
        <v>1580</v>
      </c>
      <c r="G12" s="10">
        <v>5714</v>
      </c>
      <c r="H12" s="81">
        <v>357390.86</v>
      </c>
      <c r="I12" s="82">
        <v>1541</v>
      </c>
      <c r="J12" s="82">
        <v>5301</v>
      </c>
      <c r="K12" s="10">
        <v>316230.21999999997</v>
      </c>
      <c r="L12" s="83"/>
    </row>
    <row r="13" spans="1:12" x14ac:dyDescent="0.2">
      <c r="A13" s="80">
        <v>7</v>
      </c>
      <c r="B13" s="87" t="s">
        <v>79</v>
      </c>
      <c r="C13" s="11">
        <f t="shared" si="0"/>
        <v>12483</v>
      </c>
      <c r="D13" s="10">
        <v>5002</v>
      </c>
      <c r="E13" s="13">
        <f t="shared" si="2"/>
        <v>2599205.0000000005</v>
      </c>
      <c r="F13" s="82">
        <v>1990</v>
      </c>
      <c r="G13" s="10">
        <v>5807</v>
      </c>
      <c r="H13" s="81">
        <v>449841.63</v>
      </c>
      <c r="I13" s="82">
        <v>1330</v>
      </c>
      <c r="J13" s="82">
        <v>5002</v>
      </c>
      <c r="K13" s="10">
        <v>276930.93</v>
      </c>
      <c r="L13" s="83"/>
    </row>
    <row r="14" spans="1:12" x14ac:dyDescent="0.2">
      <c r="A14" s="80">
        <v>8</v>
      </c>
      <c r="B14" s="87" t="s">
        <v>80</v>
      </c>
      <c r="C14" s="11">
        <f t="shared" si="0"/>
        <v>9973</v>
      </c>
      <c r="D14" s="10">
        <v>5359</v>
      </c>
      <c r="E14" s="13">
        <f t="shared" si="2"/>
        <v>2052788.8900000006</v>
      </c>
      <c r="F14" s="82">
        <v>2525</v>
      </c>
      <c r="G14" s="10">
        <v>5770</v>
      </c>
      <c r="H14" s="81">
        <v>489986.26</v>
      </c>
      <c r="I14" s="82">
        <v>5035</v>
      </c>
      <c r="J14" s="82">
        <v>5153</v>
      </c>
      <c r="K14" s="10">
        <v>1036402.37</v>
      </c>
      <c r="L14" s="83"/>
    </row>
    <row r="15" spans="1:12" x14ac:dyDescent="0.2">
      <c r="A15" s="80">
        <v>9</v>
      </c>
      <c r="B15" s="87" t="s">
        <v>81</v>
      </c>
      <c r="C15" s="11">
        <f t="shared" si="0"/>
        <v>10001</v>
      </c>
      <c r="D15" s="10">
        <v>5233</v>
      </c>
      <c r="E15" s="13">
        <f t="shared" si="2"/>
        <v>2026920.8200000008</v>
      </c>
      <c r="F15" s="82">
        <v>2828</v>
      </c>
      <c r="G15" s="10">
        <v>5812</v>
      </c>
      <c r="H15" s="81">
        <v>541603.37</v>
      </c>
      <c r="I15" s="82">
        <v>2800</v>
      </c>
      <c r="J15" s="82">
        <v>5014</v>
      </c>
      <c r="K15" s="10">
        <v>567471.43999999994</v>
      </c>
      <c r="L15" s="83"/>
    </row>
    <row r="16" spans="1:12" x14ac:dyDescent="0.2">
      <c r="A16" s="80">
        <v>10</v>
      </c>
      <c r="B16" s="87" t="s">
        <v>82</v>
      </c>
      <c r="C16" s="11">
        <f t="shared" si="0"/>
        <v>12057</v>
      </c>
      <c r="D16" s="10">
        <v>5025</v>
      </c>
      <c r="E16" s="13">
        <f t="shared" si="2"/>
        <v>2422251.1900000009</v>
      </c>
      <c r="F16" s="82">
        <v>3618</v>
      </c>
      <c r="G16" s="10">
        <v>5824</v>
      </c>
      <c r="H16" s="81">
        <v>709120.01</v>
      </c>
      <c r="I16" s="82">
        <v>1562</v>
      </c>
      <c r="J16" s="82">
        <v>5107</v>
      </c>
      <c r="K16" s="10">
        <v>313789.64</v>
      </c>
      <c r="L16" s="83"/>
    </row>
    <row r="17" spans="1:12" x14ac:dyDescent="0.2">
      <c r="A17" s="80">
        <v>11</v>
      </c>
      <c r="B17" s="87" t="s">
        <v>83</v>
      </c>
      <c r="C17" s="11">
        <f t="shared" si="0"/>
        <v>12327</v>
      </c>
      <c r="D17" s="10">
        <v>5193</v>
      </c>
      <c r="E17" s="13">
        <f t="shared" si="2"/>
        <v>2434954.5100000007</v>
      </c>
      <c r="F17" s="82">
        <v>3871</v>
      </c>
      <c r="G17" s="10">
        <v>5726</v>
      </c>
      <c r="H17" s="81">
        <v>723153.84</v>
      </c>
      <c r="I17" s="82">
        <v>3601</v>
      </c>
      <c r="J17" s="82">
        <v>5165</v>
      </c>
      <c r="K17" s="10">
        <v>710450.52</v>
      </c>
      <c r="L17" s="83"/>
    </row>
    <row r="18" spans="1:12" x14ac:dyDescent="0.2">
      <c r="A18" s="80">
        <v>12</v>
      </c>
      <c r="B18" s="87" t="s">
        <v>84</v>
      </c>
      <c r="C18" s="11">
        <f t="shared" si="0"/>
        <v>9905</v>
      </c>
      <c r="D18" s="10">
        <v>4897</v>
      </c>
      <c r="E18" s="13">
        <f t="shared" si="2"/>
        <v>1926662.8500000006</v>
      </c>
      <c r="F18" s="82">
        <v>1830</v>
      </c>
      <c r="G18" s="10">
        <v>5758</v>
      </c>
      <c r="H18" s="81">
        <v>318751.44</v>
      </c>
      <c r="I18" s="82">
        <v>4252</v>
      </c>
      <c r="J18" s="82">
        <v>5099</v>
      </c>
      <c r="K18" s="10">
        <v>827043.1</v>
      </c>
      <c r="L18" s="83"/>
    </row>
    <row r="19" spans="1:12" x14ac:dyDescent="0.2">
      <c r="A19" s="80">
        <v>1</v>
      </c>
      <c r="B19" s="87" t="s">
        <v>85</v>
      </c>
      <c r="C19" s="11">
        <f t="shared" si="0"/>
        <v>9711</v>
      </c>
      <c r="D19" s="10">
        <v>5057</v>
      </c>
      <c r="E19" s="13">
        <f t="shared" si="2"/>
        <v>1865835.5600000005</v>
      </c>
      <c r="F19" s="82">
        <v>1577</v>
      </c>
      <c r="G19" s="10">
        <v>5721</v>
      </c>
      <c r="H19" s="81">
        <v>279433.02</v>
      </c>
      <c r="I19" s="82">
        <v>1771</v>
      </c>
      <c r="J19" s="82">
        <v>5026</v>
      </c>
      <c r="K19" s="10">
        <v>340260.31</v>
      </c>
      <c r="L19" s="83"/>
    </row>
    <row r="20" spans="1:12" x14ac:dyDescent="0.2">
      <c r="A20" s="10">
        <v>2</v>
      </c>
      <c r="B20" s="87" t="s">
        <v>86</v>
      </c>
      <c r="C20" s="11">
        <f t="shared" si="0"/>
        <v>9480.0499999999993</v>
      </c>
      <c r="D20" s="10">
        <v>4896</v>
      </c>
      <c r="E20" s="13">
        <v>1802118.73</v>
      </c>
      <c r="F20" s="82">
        <v>1065</v>
      </c>
      <c r="G20" s="10">
        <v>5783</v>
      </c>
      <c r="H20" s="81">
        <v>182631.65</v>
      </c>
      <c r="I20" s="82">
        <v>1295.95</v>
      </c>
      <c r="J20" s="82">
        <v>4900</v>
      </c>
      <c r="K20" s="10">
        <v>246348.48</v>
      </c>
      <c r="L20" s="83"/>
    </row>
    <row r="21" spans="1:12" x14ac:dyDescent="0.2">
      <c r="A21" s="90"/>
      <c r="B21" s="87"/>
      <c r="C21" s="11"/>
      <c r="D21" s="10"/>
      <c r="E21" s="13"/>
      <c r="F21" s="82"/>
      <c r="G21" s="81"/>
      <c r="H21" s="81"/>
      <c r="I21" s="82"/>
      <c r="J21" s="82"/>
      <c r="K21" s="10"/>
      <c r="L21" s="83"/>
    </row>
    <row r="22" spans="1:12" x14ac:dyDescent="0.2">
      <c r="A22" s="84"/>
      <c r="B22" s="85"/>
      <c r="C22" s="3"/>
      <c r="D22" s="4" t="s">
        <v>21</v>
      </c>
      <c r="E22" s="3"/>
      <c r="F22" s="3"/>
      <c r="G22" s="3"/>
      <c r="H22" s="4" t="s">
        <v>22</v>
      </c>
      <c r="I22" s="3"/>
      <c r="J22" s="3"/>
      <c r="K22" s="84"/>
      <c r="L22" s="83"/>
    </row>
    <row r="23" spans="1:12" x14ac:dyDescent="0.2">
      <c r="A23" s="84"/>
      <c r="B23" s="85"/>
      <c r="C23" s="3"/>
      <c r="D23" s="3"/>
      <c r="E23" s="110" t="s">
        <v>87</v>
      </c>
      <c r="F23" s="110"/>
      <c r="G23" s="3"/>
      <c r="H23" s="3"/>
      <c r="I23" s="110" t="s">
        <v>69</v>
      </c>
      <c r="J23" s="110"/>
      <c r="K23" s="84"/>
      <c r="L23" s="83"/>
    </row>
    <row r="24" spans="1:12" x14ac:dyDescent="0.2">
      <c r="A24" s="84"/>
      <c r="B24" s="85"/>
      <c r="C24" s="3"/>
      <c r="D24" s="3"/>
      <c r="E24" s="89"/>
      <c r="F24" s="89"/>
      <c r="G24" s="88"/>
      <c r="H24" s="88"/>
      <c r="I24" s="89"/>
      <c r="J24" s="89"/>
      <c r="K24" s="84"/>
      <c r="L24" s="83"/>
    </row>
    <row r="25" spans="1:12" x14ac:dyDescent="0.2">
      <c r="A25" s="84"/>
      <c r="B25" s="85"/>
      <c r="C25" s="3"/>
      <c r="D25" s="3"/>
      <c r="E25" s="89"/>
      <c r="F25" s="89"/>
      <c r="G25" s="88"/>
      <c r="H25" s="88"/>
      <c r="I25" s="89"/>
      <c r="J25" s="89"/>
      <c r="K25" s="84"/>
      <c r="L25" s="83"/>
    </row>
    <row r="26" spans="1:12" x14ac:dyDescent="0.2">
      <c r="A26" s="3"/>
      <c r="B26" s="85"/>
      <c r="C26" s="3"/>
      <c r="D26" s="3"/>
      <c r="E26" s="89"/>
      <c r="F26" s="89"/>
      <c r="G26" s="88"/>
      <c r="H26" s="88"/>
      <c r="I26" s="89"/>
      <c r="J26" s="89"/>
      <c r="K26" s="84"/>
      <c r="L26" s="83"/>
    </row>
    <row r="27" spans="1:12" x14ac:dyDescent="0.2">
      <c r="A27" s="3"/>
      <c r="B27" s="3"/>
      <c r="H27" t="s">
        <v>65</v>
      </c>
      <c r="K27" s="3"/>
      <c r="L27" s="83"/>
    </row>
    <row r="28" spans="1:12" x14ac:dyDescent="0.2">
      <c r="B28" s="3"/>
      <c r="C28" s="3"/>
      <c r="D28" s="88"/>
      <c r="E28" s="102"/>
      <c r="F28" s="102"/>
      <c r="G28" s="88"/>
      <c r="H28" s="88"/>
      <c r="I28" s="102"/>
      <c r="J28" s="102"/>
      <c r="K28" s="3"/>
      <c r="L28" s="83"/>
    </row>
    <row r="29" spans="1:12" x14ac:dyDescent="0.2">
      <c r="H29" t="s">
        <v>65</v>
      </c>
      <c r="L29" s="83"/>
    </row>
    <row r="30" spans="1:12" x14ac:dyDescent="0.2">
      <c r="L30" s="83"/>
    </row>
    <row r="31" spans="1:12" x14ac:dyDescent="0.2">
      <c r="L31" s="83"/>
    </row>
    <row r="32" spans="1:12" x14ac:dyDescent="0.2">
      <c r="L32" s="83"/>
    </row>
    <row r="33" spans="7:12" x14ac:dyDescent="0.2">
      <c r="L33" s="83"/>
    </row>
    <row r="34" spans="7:12" x14ac:dyDescent="0.2">
      <c r="L34" s="83"/>
    </row>
    <row r="35" spans="7:12" x14ac:dyDescent="0.2">
      <c r="L35" s="83"/>
    </row>
    <row r="36" spans="7:12" x14ac:dyDescent="0.2">
      <c r="L36" s="83"/>
    </row>
    <row r="37" spans="7:12" x14ac:dyDescent="0.2">
      <c r="G37" s="2"/>
      <c r="L37" s="83"/>
    </row>
    <row r="38" spans="7:12" x14ac:dyDescent="0.2">
      <c r="L38" s="83"/>
    </row>
    <row r="39" spans="7:12" x14ac:dyDescent="0.2"/>
    <row r="40" spans="7:12" x14ac:dyDescent="0.2"/>
    <row r="41" spans="7:12" x14ac:dyDescent="0.2"/>
    <row r="42" spans="7:12" x14ac:dyDescent="0.2"/>
    <row r="43" spans="7:12" x14ac:dyDescent="0.2"/>
    <row r="44" spans="7:12" x14ac:dyDescent="0.2"/>
    <row r="45" spans="7:12" x14ac:dyDescent="0.2"/>
    <row r="46" spans="7:12" x14ac:dyDescent="0.2"/>
    <row r="47" spans="7:12" x14ac:dyDescent="0.2"/>
    <row r="48" spans="7:12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</sheetData>
  <mergeCells count="9">
    <mergeCell ref="E28:F28"/>
    <mergeCell ref="I28:J28"/>
    <mergeCell ref="C1:I1"/>
    <mergeCell ref="A3:B4"/>
    <mergeCell ref="C3:E3"/>
    <mergeCell ref="F3:H3"/>
    <mergeCell ref="I3:K3"/>
    <mergeCell ref="E23:F23"/>
    <mergeCell ref="I23:J23"/>
  </mergeCells>
  <phoneticPr fontId="1" type="noConversion"/>
  <printOptions gridLines="1"/>
  <pageMargins left="0" right="0" top="0.98425196850393704" bottom="0.98425196850393704" header="0.51181102362204722" footer="0.51181102362204722"/>
  <pageSetup paperSize="9" orientation="landscape" r:id="rId1"/>
  <headerFooter alignWithMargins="0"/>
  <ignoredErrors>
    <ignoredError sqref="D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K23" sqref="K23:K26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2" ht="12" customHeight="1" x14ac:dyDescent="0.2">
      <c r="A1" s="3"/>
      <c r="B1" s="4" t="s">
        <v>8</v>
      </c>
      <c r="C1" s="110" t="s">
        <v>64</v>
      </c>
      <c r="D1" s="110"/>
      <c r="E1" s="110"/>
      <c r="F1" s="110"/>
      <c r="G1" s="110"/>
      <c r="H1" s="110"/>
      <c r="I1" s="110"/>
      <c r="J1" s="3"/>
      <c r="K1" s="1" t="s">
        <v>7</v>
      </c>
    </row>
    <row r="2" spans="1:12" hidden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x14ac:dyDescent="0.2">
      <c r="A3" s="111" t="s">
        <v>9</v>
      </c>
      <c r="B3" s="112"/>
      <c r="C3" s="115" t="s">
        <v>10</v>
      </c>
      <c r="D3" s="115"/>
      <c r="E3" s="115"/>
      <c r="F3" s="115" t="s">
        <v>11</v>
      </c>
      <c r="G3" s="115"/>
      <c r="H3" s="115"/>
      <c r="I3" s="115" t="s">
        <v>12</v>
      </c>
      <c r="J3" s="115"/>
      <c r="K3" s="115"/>
    </row>
    <row r="4" spans="1:12" x14ac:dyDescent="0.2">
      <c r="A4" s="113"/>
      <c r="B4" s="114"/>
      <c r="C4" s="95" t="s">
        <v>13</v>
      </c>
      <c r="D4" s="95" t="s">
        <v>14</v>
      </c>
      <c r="E4" s="95" t="s">
        <v>15</v>
      </c>
      <c r="F4" s="95" t="s">
        <v>13</v>
      </c>
      <c r="G4" s="95" t="s">
        <v>14</v>
      </c>
      <c r="H4" s="95" t="s">
        <v>15</v>
      </c>
      <c r="I4" s="95" t="s">
        <v>13</v>
      </c>
      <c r="J4" s="95" t="s">
        <v>14</v>
      </c>
      <c r="K4" s="95" t="s">
        <v>15</v>
      </c>
    </row>
    <row r="5" spans="1:12" x14ac:dyDescent="0.2">
      <c r="A5" s="6" t="s">
        <v>16</v>
      </c>
      <c r="B5" s="6" t="s">
        <v>17</v>
      </c>
      <c r="C5" s="95" t="s">
        <v>18</v>
      </c>
      <c r="D5" s="95" t="s">
        <v>19</v>
      </c>
      <c r="E5" s="95" t="s">
        <v>20</v>
      </c>
      <c r="F5" s="95" t="s">
        <v>18</v>
      </c>
      <c r="G5" s="95" t="s">
        <v>19</v>
      </c>
      <c r="H5" s="95" t="s">
        <v>20</v>
      </c>
      <c r="I5" s="95" t="s">
        <v>18</v>
      </c>
      <c r="J5" s="95" t="s">
        <v>19</v>
      </c>
      <c r="K5" s="95" t="s">
        <v>20</v>
      </c>
    </row>
    <row r="6" spans="1:12" x14ac:dyDescent="0.2">
      <c r="A6" s="10">
        <v>6</v>
      </c>
      <c r="B6" s="87" t="s">
        <v>78</v>
      </c>
      <c r="C6" s="7">
        <v>11823</v>
      </c>
      <c r="D6" s="10">
        <v>5514</v>
      </c>
      <c r="E6" s="14">
        <v>2426419.83</v>
      </c>
      <c r="F6" s="9"/>
      <c r="G6" s="9"/>
      <c r="H6" s="9"/>
      <c r="I6" s="9"/>
      <c r="J6" s="9"/>
      <c r="K6" s="9"/>
    </row>
    <row r="7" spans="1:12" x14ac:dyDescent="0.2">
      <c r="A7" s="80">
        <v>7</v>
      </c>
      <c r="B7" s="11" t="s">
        <v>102</v>
      </c>
      <c r="C7" s="11">
        <f t="shared" ref="C7:C14" si="0">SUM(C6,F7,-I7)</f>
        <v>12483</v>
      </c>
      <c r="D7" s="10">
        <v>5002</v>
      </c>
      <c r="E7" s="13">
        <f t="shared" ref="E7:E13" si="1">SUM(E6,H7,-K7)</f>
        <v>2599330.5299999998</v>
      </c>
      <c r="F7" s="82">
        <v>1990</v>
      </c>
      <c r="G7" s="10">
        <v>5807</v>
      </c>
      <c r="H7" s="81">
        <v>449841.63</v>
      </c>
      <c r="I7" s="82">
        <v>1330</v>
      </c>
      <c r="J7" s="82">
        <v>5002</v>
      </c>
      <c r="K7" s="10">
        <v>276930.93</v>
      </c>
      <c r="L7" s="83"/>
    </row>
    <row r="8" spans="1:12" x14ac:dyDescent="0.2">
      <c r="A8" s="80">
        <v>8</v>
      </c>
      <c r="B8" s="87" t="s">
        <v>80</v>
      </c>
      <c r="C8" s="11">
        <f t="shared" si="0"/>
        <v>9973</v>
      </c>
      <c r="D8" s="10">
        <v>5359</v>
      </c>
      <c r="E8" s="13">
        <f t="shared" si="1"/>
        <v>2052914.42</v>
      </c>
      <c r="F8" s="82">
        <v>2525</v>
      </c>
      <c r="G8" s="10">
        <v>5770</v>
      </c>
      <c r="H8" s="81">
        <v>489986.26</v>
      </c>
      <c r="I8" s="82">
        <v>5035</v>
      </c>
      <c r="J8" s="82">
        <v>5153</v>
      </c>
      <c r="K8" s="10">
        <v>1036402.37</v>
      </c>
      <c r="L8" s="83"/>
    </row>
    <row r="9" spans="1:12" x14ac:dyDescent="0.2">
      <c r="A9" s="80">
        <v>9</v>
      </c>
      <c r="B9" s="87" t="s">
        <v>93</v>
      </c>
      <c r="C9" s="11">
        <f t="shared" si="0"/>
        <v>10001</v>
      </c>
      <c r="D9" s="10">
        <v>5233</v>
      </c>
      <c r="E9" s="13">
        <f t="shared" si="1"/>
        <v>2027046.35</v>
      </c>
      <c r="F9" s="82">
        <v>2828</v>
      </c>
      <c r="G9" s="10">
        <v>5812</v>
      </c>
      <c r="H9" s="81">
        <v>541603.37</v>
      </c>
      <c r="I9" s="82">
        <v>2800</v>
      </c>
      <c r="J9" s="82">
        <v>5014</v>
      </c>
      <c r="K9" s="10">
        <v>567471.43999999994</v>
      </c>
      <c r="L9" s="83"/>
    </row>
    <row r="10" spans="1:12" x14ac:dyDescent="0.2">
      <c r="A10" s="80">
        <v>10</v>
      </c>
      <c r="B10" s="87" t="s">
        <v>94</v>
      </c>
      <c r="C10" s="11">
        <f t="shared" si="0"/>
        <v>12057</v>
      </c>
      <c r="D10" s="10">
        <v>5025</v>
      </c>
      <c r="E10" s="13">
        <f t="shared" si="1"/>
        <v>2422376.7200000002</v>
      </c>
      <c r="F10" s="82">
        <v>3618</v>
      </c>
      <c r="G10" s="10">
        <v>5824</v>
      </c>
      <c r="H10" s="81">
        <v>709120.01</v>
      </c>
      <c r="I10" s="82">
        <v>1562</v>
      </c>
      <c r="J10" s="82">
        <v>5107</v>
      </c>
      <c r="K10" s="10">
        <v>313789.64</v>
      </c>
      <c r="L10" s="83"/>
    </row>
    <row r="11" spans="1:12" x14ac:dyDescent="0.2">
      <c r="A11" s="80">
        <v>11</v>
      </c>
      <c r="B11" s="87" t="s">
        <v>95</v>
      </c>
      <c r="C11" s="11">
        <f t="shared" si="0"/>
        <v>12327</v>
      </c>
      <c r="D11" s="10">
        <v>5193</v>
      </c>
      <c r="E11" s="13">
        <f t="shared" si="1"/>
        <v>2435080.04</v>
      </c>
      <c r="F11" s="82">
        <v>3871</v>
      </c>
      <c r="G11" s="10">
        <v>5726</v>
      </c>
      <c r="H11" s="81">
        <v>723153.84</v>
      </c>
      <c r="I11" s="82">
        <v>3601</v>
      </c>
      <c r="J11" s="82">
        <v>5165</v>
      </c>
      <c r="K11" s="10">
        <v>710450.52</v>
      </c>
      <c r="L11" s="83"/>
    </row>
    <row r="12" spans="1:12" x14ac:dyDescent="0.2">
      <c r="A12" s="80">
        <v>12</v>
      </c>
      <c r="B12" s="87" t="s">
        <v>96</v>
      </c>
      <c r="C12" s="11">
        <f t="shared" si="0"/>
        <v>9905</v>
      </c>
      <c r="D12" s="10">
        <v>4897</v>
      </c>
      <c r="E12" s="13">
        <f t="shared" si="1"/>
        <v>1926788.38</v>
      </c>
      <c r="F12" s="82">
        <v>1830</v>
      </c>
      <c r="G12" s="10">
        <v>5758</v>
      </c>
      <c r="H12" s="81">
        <v>318751.44</v>
      </c>
      <c r="I12" s="82">
        <v>4252</v>
      </c>
      <c r="J12" s="82">
        <v>5099</v>
      </c>
      <c r="K12" s="10">
        <v>827043.1</v>
      </c>
      <c r="L12" s="83"/>
    </row>
    <row r="13" spans="1:12" x14ac:dyDescent="0.2">
      <c r="A13" s="80">
        <v>1</v>
      </c>
      <c r="B13" s="87" t="s">
        <v>85</v>
      </c>
      <c r="C13" s="11">
        <f t="shared" si="0"/>
        <v>9711</v>
      </c>
      <c r="D13" s="10">
        <v>5057</v>
      </c>
      <c r="E13" s="13">
        <f t="shared" si="1"/>
        <v>1865961.0899999999</v>
      </c>
      <c r="F13" s="82">
        <v>1577</v>
      </c>
      <c r="G13" s="10">
        <v>5721</v>
      </c>
      <c r="H13" s="81">
        <v>279433.02</v>
      </c>
      <c r="I13" s="82">
        <v>1771</v>
      </c>
      <c r="J13" s="82">
        <v>5026</v>
      </c>
      <c r="K13" s="10">
        <v>340260.31</v>
      </c>
      <c r="L13" s="83"/>
    </row>
    <row r="14" spans="1:12" x14ac:dyDescent="0.2">
      <c r="A14" s="10">
        <v>2</v>
      </c>
      <c r="B14" s="87" t="s">
        <v>86</v>
      </c>
      <c r="C14" s="11">
        <f t="shared" si="0"/>
        <v>9480.0499999999993</v>
      </c>
      <c r="D14" s="10">
        <v>4896</v>
      </c>
      <c r="E14" s="13">
        <v>1802118.73</v>
      </c>
      <c r="F14" s="82">
        <v>1065</v>
      </c>
      <c r="G14" s="10">
        <v>5783</v>
      </c>
      <c r="H14" s="81">
        <v>182631.65</v>
      </c>
      <c r="I14" s="82">
        <v>1295.95</v>
      </c>
      <c r="J14" s="82">
        <v>4900</v>
      </c>
      <c r="K14" s="10">
        <v>246348.48</v>
      </c>
      <c r="L14" s="83"/>
    </row>
    <row r="15" spans="1:12" x14ac:dyDescent="0.2">
      <c r="A15" s="80">
        <v>3</v>
      </c>
      <c r="B15" s="87" t="s">
        <v>97</v>
      </c>
      <c r="C15" s="11">
        <f t="shared" ref="C15:C18" si="2">SUM(C14,F15,-I15)</f>
        <v>8000.0499999999993</v>
      </c>
      <c r="D15" s="10">
        <v>4896</v>
      </c>
      <c r="E15" s="13">
        <f t="shared" ref="E15:E18" si="3">SUM(E14,H15,-K15)</f>
        <v>1522157.49</v>
      </c>
      <c r="F15" s="82"/>
      <c r="G15" s="10"/>
      <c r="H15" s="81"/>
      <c r="I15" s="82">
        <v>1480</v>
      </c>
      <c r="J15" s="82">
        <v>4896</v>
      </c>
      <c r="K15" s="10">
        <v>279961.24</v>
      </c>
      <c r="L15" s="83"/>
    </row>
    <row r="16" spans="1:12" x14ac:dyDescent="0.2">
      <c r="A16" s="80">
        <v>4</v>
      </c>
      <c r="B16" s="87" t="s">
        <v>98</v>
      </c>
      <c r="C16" s="11">
        <f t="shared" si="2"/>
        <v>7318.0499999999993</v>
      </c>
      <c r="D16" s="10">
        <v>4896</v>
      </c>
      <c r="E16" s="13">
        <f t="shared" si="3"/>
        <v>1393148.324</v>
      </c>
      <c r="F16" s="82"/>
      <c r="G16" s="10"/>
      <c r="H16" s="81"/>
      <c r="I16" s="82">
        <v>682</v>
      </c>
      <c r="J16" s="82">
        <v>4896</v>
      </c>
      <c r="K16" s="10">
        <v>129009.166</v>
      </c>
      <c r="L16" s="83"/>
    </row>
    <row r="17" spans="1:12" x14ac:dyDescent="0.2">
      <c r="A17" s="80">
        <v>5</v>
      </c>
      <c r="B17" s="87" t="s">
        <v>99</v>
      </c>
      <c r="C17" s="11">
        <f t="shared" si="2"/>
        <v>7318.0499999999993</v>
      </c>
      <c r="D17" s="10">
        <v>4896</v>
      </c>
      <c r="E17" s="13">
        <f t="shared" si="3"/>
        <v>1393148.324</v>
      </c>
      <c r="F17" s="82"/>
      <c r="G17" s="10"/>
      <c r="H17" s="81"/>
      <c r="I17" s="82"/>
      <c r="J17" s="82"/>
      <c r="K17" s="10"/>
      <c r="L17" s="83"/>
    </row>
    <row r="18" spans="1:12" x14ac:dyDescent="0.2">
      <c r="A18" s="80">
        <v>6</v>
      </c>
      <c r="B18" s="87" t="s">
        <v>100</v>
      </c>
      <c r="C18" s="11">
        <f t="shared" si="2"/>
        <v>1507.0499999999993</v>
      </c>
      <c r="D18" s="10">
        <v>4896</v>
      </c>
      <c r="E18" s="13">
        <f t="shared" si="3"/>
        <v>293922.13100000005</v>
      </c>
      <c r="F18" s="82"/>
      <c r="G18" s="10"/>
      <c r="H18" s="81"/>
      <c r="I18" s="82">
        <v>5811</v>
      </c>
      <c r="J18" s="82">
        <v>4896</v>
      </c>
      <c r="K18" s="10">
        <v>1099226.193</v>
      </c>
      <c r="L18" s="83"/>
    </row>
    <row r="19" spans="1:12" x14ac:dyDescent="0.2">
      <c r="A19" s="80"/>
      <c r="B19" s="87"/>
      <c r="C19" s="11"/>
      <c r="D19" s="10"/>
      <c r="E19" s="13"/>
      <c r="F19" s="82"/>
      <c r="G19" s="10"/>
      <c r="H19" s="81"/>
      <c r="I19" s="82"/>
      <c r="J19" s="82"/>
      <c r="K19" s="10"/>
      <c r="L19" s="83"/>
    </row>
    <row r="20" spans="1:12" x14ac:dyDescent="0.2">
      <c r="A20" s="10"/>
      <c r="B20" s="87"/>
      <c r="C20" s="11"/>
      <c r="D20" s="10"/>
      <c r="E20" s="13"/>
      <c r="F20" s="82"/>
      <c r="G20" s="10"/>
      <c r="H20" s="81"/>
      <c r="I20" s="82"/>
      <c r="J20" s="82"/>
      <c r="K20" s="10"/>
      <c r="L20" s="83"/>
    </row>
    <row r="21" spans="1:12" x14ac:dyDescent="0.2">
      <c r="A21" s="90"/>
      <c r="B21" s="87"/>
      <c r="C21" s="11"/>
      <c r="D21" s="10"/>
      <c r="E21" s="13"/>
      <c r="F21" s="82"/>
      <c r="G21" s="81"/>
      <c r="H21" s="81"/>
      <c r="I21" s="82"/>
      <c r="J21" s="82"/>
      <c r="K21" s="10"/>
      <c r="L21" s="83"/>
    </row>
    <row r="22" spans="1:12" x14ac:dyDescent="0.2">
      <c r="A22" s="84"/>
      <c r="B22" s="85"/>
      <c r="C22" s="3"/>
      <c r="D22" s="4" t="s">
        <v>21</v>
      </c>
      <c r="E22" s="3"/>
      <c r="F22" s="3"/>
      <c r="G22" s="3"/>
      <c r="H22" s="4" t="s">
        <v>22</v>
      </c>
      <c r="I22" s="3"/>
      <c r="J22" s="3"/>
      <c r="K22" s="84"/>
      <c r="L22" s="83"/>
    </row>
    <row r="23" spans="1:12" x14ac:dyDescent="0.2">
      <c r="A23" s="84"/>
      <c r="B23" s="85"/>
      <c r="C23" s="3"/>
      <c r="D23" s="3"/>
      <c r="E23" s="110" t="s">
        <v>87</v>
      </c>
      <c r="F23" s="110"/>
      <c r="G23" s="3"/>
      <c r="H23" s="3"/>
      <c r="I23" s="110" t="s">
        <v>69</v>
      </c>
      <c r="J23" s="110"/>
      <c r="K23" s="83"/>
    </row>
    <row r="24" spans="1:12" x14ac:dyDescent="0.2">
      <c r="A24" s="84"/>
      <c r="B24" s="85"/>
      <c r="C24" s="3"/>
      <c r="D24" s="3"/>
      <c r="E24" s="94"/>
      <c r="F24" s="94"/>
      <c r="G24" s="88"/>
      <c r="H24" s="88"/>
      <c r="I24" s="94"/>
      <c r="J24" s="94"/>
      <c r="K24" s="83"/>
    </row>
    <row r="25" spans="1:12" x14ac:dyDescent="0.2">
      <c r="A25" s="84"/>
      <c r="B25" s="85"/>
      <c r="C25" s="3"/>
      <c r="D25" s="3"/>
      <c r="E25" s="94"/>
      <c r="F25" s="94"/>
      <c r="G25" s="88"/>
      <c r="H25" s="88"/>
      <c r="I25" s="94"/>
      <c r="J25" s="94"/>
      <c r="K25" s="83"/>
    </row>
    <row r="26" spans="1:12" x14ac:dyDescent="0.2">
      <c r="A26" s="3"/>
      <c r="B26" s="85"/>
      <c r="C26" s="3"/>
      <c r="D26" s="3"/>
      <c r="E26" s="94"/>
      <c r="F26" s="94"/>
      <c r="G26" s="88"/>
      <c r="H26" s="88"/>
      <c r="I26" s="94"/>
      <c r="J26" s="94"/>
      <c r="K26" s="83"/>
    </row>
    <row r="27" spans="1:12" x14ac:dyDescent="0.2">
      <c r="A27" s="3"/>
      <c r="B27" s="3"/>
      <c r="H27" t="s">
        <v>65</v>
      </c>
      <c r="K27" s="3"/>
      <c r="L27" s="83"/>
    </row>
    <row r="28" spans="1:12" x14ac:dyDescent="0.2">
      <c r="B28" s="3"/>
      <c r="C28" s="3"/>
      <c r="D28" s="88"/>
      <c r="E28" s="102"/>
      <c r="F28" s="102"/>
      <c r="G28" s="88"/>
      <c r="H28" s="88"/>
      <c r="I28" s="102"/>
      <c r="J28" s="102"/>
      <c r="K28" s="3"/>
      <c r="L28" s="83"/>
    </row>
    <row r="29" spans="1:12" x14ac:dyDescent="0.2">
      <c r="H29" t="s">
        <v>65</v>
      </c>
      <c r="L29" s="83"/>
    </row>
    <row r="30" spans="1:12" x14ac:dyDescent="0.2">
      <c r="L30" s="83"/>
    </row>
    <row r="31" spans="1:12" x14ac:dyDescent="0.2">
      <c r="L31" s="83"/>
    </row>
    <row r="32" spans="1:12" x14ac:dyDescent="0.2">
      <c r="L32" s="83"/>
    </row>
    <row r="33" spans="7:12" x14ac:dyDescent="0.2">
      <c r="L33" s="83"/>
    </row>
    <row r="34" spans="7:12" x14ac:dyDescent="0.2">
      <c r="L34" s="83"/>
    </row>
    <row r="35" spans="7:12" x14ac:dyDescent="0.2">
      <c r="L35" s="83"/>
    </row>
    <row r="36" spans="7:12" x14ac:dyDescent="0.2">
      <c r="L36" s="83"/>
    </row>
    <row r="37" spans="7:12" x14ac:dyDescent="0.2">
      <c r="G37" s="2"/>
      <c r="L37" s="83"/>
    </row>
    <row r="38" spans="7:12" x14ac:dyDescent="0.2">
      <c r="L38" s="83"/>
    </row>
    <row r="39" spans="7:12" x14ac:dyDescent="0.2"/>
    <row r="40" spans="7:12" x14ac:dyDescent="0.2"/>
    <row r="41" spans="7:12" x14ac:dyDescent="0.2"/>
    <row r="42" spans="7:12" x14ac:dyDescent="0.2"/>
    <row r="43" spans="7:12" x14ac:dyDescent="0.2"/>
    <row r="44" spans="7:12" x14ac:dyDescent="0.2"/>
    <row r="45" spans="7:12" x14ac:dyDescent="0.2"/>
    <row r="46" spans="7:12" x14ac:dyDescent="0.2"/>
    <row r="47" spans="7:12" x14ac:dyDescent="0.2"/>
    <row r="48" spans="7:12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</sheetData>
  <mergeCells count="9">
    <mergeCell ref="E28:F28"/>
    <mergeCell ref="I28:J28"/>
    <mergeCell ref="C1:I1"/>
    <mergeCell ref="A3:B4"/>
    <mergeCell ref="C3:E3"/>
    <mergeCell ref="F3:H3"/>
    <mergeCell ref="I3:K3"/>
    <mergeCell ref="E23:F23"/>
    <mergeCell ref="I23:J23"/>
  </mergeCells>
  <printOptions gridLines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GOR-2016</vt:lpstr>
      <vt:lpstr>Природен газ</vt:lpstr>
      <vt:lpstr>GOR-2015-2016</vt:lpstr>
      <vt:lpstr>Твърди горива2016-2017</vt:lpstr>
      <vt:lpstr>Твърди горива2015-2016</vt:lpstr>
    </vt:vector>
  </TitlesOfParts>
  <Company>ocz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Nevyanka D. Dobreva</cp:lastModifiedBy>
  <cp:lastPrinted>2016-03-29T10:21:33Z</cp:lastPrinted>
  <dcterms:created xsi:type="dcterms:W3CDTF">2004-07-15T11:50:49Z</dcterms:created>
  <dcterms:modified xsi:type="dcterms:W3CDTF">2016-03-29T10:24:25Z</dcterms:modified>
</cp:coreProperties>
</file>